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tth\Documents\Rad\Rennsport\HessenBergCup2026\Schrecksbach\"/>
    </mc:Choice>
  </mc:AlternateContent>
  <xr:revisionPtr revIDLastSave="0" documentId="8_{27A30357-1EE9-4270-BF7E-9E1101B0F609}" xr6:coauthVersionLast="47" xr6:coauthVersionMax="47" xr10:uidLastSave="{00000000-0000-0000-0000-000000000000}"/>
  <bookViews>
    <workbookView xWindow="-110" yWindow="-110" windowWidth="19420" windowHeight="11020" xr2:uid="{B061B8DC-D3A0-4D47-BA78-FBEAF3991FCC}"/>
  </bookViews>
  <sheets>
    <sheet name="Ergebnisse" sheetId="1" r:id="rId1"/>
  </sheets>
  <definedNames>
    <definedName name="_xlnm.Print_Area" localSheetId="0">Ergebnisse!$A:$J</definedName>
    <definedName name="_xlnm.Print_Titles" localSheetId="0">Ergebnisse!$1:$3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82" i="1" l="1"/>
  <c r="I182" i="1"/>
  <c r="H182" i="1"/>
  <c r="J181" i="1"/>
  <c r="J180" i="1"/>
  <c r="H180" i="1"/>
  <c r="I180" i="1" s="1"/>
  <c r="J179" i="1"/>
  <c r="I179" i="1"/>
  <c r="H179" i="1"/>
  <c r="J178" i="1"/>
  <c r="H178" i="1"/>
  <c r="I178" i="1" s="1"/>
  <c r="J177" i="1"/>
  <c r="I177" i="1"/>
  <c r="H177" i="1"/>
  <c r="J176" i="1"/>
  <c r="H176" i="1"/>
  <c r="I176" i="1" s="1"/>
  <c r="J175" i="1"/>
  <c r="J174" i="1"/>
  <c r="J173" i="1"/>
  <c r="J172" i="1"/>
  <c r="J171" i="1"/>
  <c r="J170" i="1"/>
  <c r="H170" i="1"/>
  <c r="I170" i="1" s="1"/>
  <c r="J169" i="1"/>
  <c r="I169" i="1"/>
  <c r="H169" i="1"/>
  <c r="I166" i="1"/>
  <c r="H166" i="1"/>
  <c r="H165" i="1"/>
  <c r="I164" i="1"/>
  <c r="H164" i="1"/>
  <c r="H163" i="1"/>
  <c r="I163" i="1" s="1"/>
  <c r="H162" i="1"/>
  <c r="I162" i="1" s="1"/>
  <c r="H161" i="1"/>
  <c r="A161" i="1" s="1"/>
  <c r="I160" i="1"/>
  <c r="H160" i="1"/>
  <c r="A160" i="1" s="1"/>
  <c r="I159" i="1"/>
  <c r="H159" i="1"/>
  <c r="A159" i="1" s="1"/>
  <c r="I158" i="1"/>
  <c r="H158" i="1"/>
  <c r="I165" i="1" s="1"/>
  <c r="A158" i="1"/>
  <c r="H155" i="1"/>
  <c r="I154" i="1"/>
  <c r="H154" i="1"/>
  <c r="H181" i="1" s="1"/>
  <c r="I153" i="1"/>
  <c r="H153" i="1"/>
  <c r="H152" i="1"/>
  <c r="H151" i="1"/>
  <c r="H150" i="1"/>
  <c r="I150" i="1" s="1"/>
  <c r="H149" i="1"/>
  <c r="I149" i="1" s="1"/>
  <c r="H148" i="1"/>
  <c r="A148" i="1" s="1"/>
  <c r="I147" i="1"/>
  <c r="H147" i="1"/>
  <c r="A147" i="1" s="1"/>
  <c r="I146" i="1"/>
  <c r="H146" i="1"/>
  <c r="I155" i="1" s="1"/>
  <c r="J143" i="1"/>
  <c r="H143" i="1"/>
  <c r="I143" i="1" s="1"/>
  <c r="J142" i="1"/>
  <c r="H142" i="1"/>
  <c r="A142" i="1" s="1"/>
  <c r="J141" i="1"/>
  <c r="H141" i="1"/>
  <c r="I141" i="1" s="1"/>
  <c r="J140" i="1"/>
  <c r="H140" i="1"/>
  <c r="A140" i="1" s="1"/>
  <c r="J139" i="1"/>
  <c r="H139" i="1"/>
  <c r="I139" i="1" s="1"/>
  <c r="J136" i="1"/>
  <c r="H136" i="1"/>
  <c r="J135" i="1"/>
  <c r="H135" i="1"/>
  <c r="J134" i="1"/>
  <c r="H134" i="1"/>
  <c r="A134" i="1" s="1"/>
  <c r="H133" i="1"/>
  <c r="A133" i="1" s="1"/>
  <c r="J132" i="1"/>
  <c r="I132" i="1"/>
  <c r="H132" i="1"/>
  <c r="A135" i="1" s="1"/>
  <c r="J129" i="1"/>
  <c r="H129" i="1"/>
  <c r="I129" i="1" s="1"/>
  <c r="J128" i="1"/>
  <c r="H128" i="1"/>
  <c r="I128" i="1" s="1"/>
  <c r="J127" i="1"/>
  <c r="H127" i="1"/>
  <c r="J126" i="1"/>
  <c r="H126" i="1"/>
  <c r="J125" i="1"/>
  <c r="I125" i="1"/>
  <c r="H125" i="1"/>
  <c r="A125" i="1" s="1"/>
  <c r="J124" i="1"/>
  <c r="H124" i="1"/>
  <c r="J123" i="1"/>
  <c r="I123" i="1"/>
  <c r="H123" i="1"/>
  <c r="A123" i="1" s="1"/>
  <c r="H122" i="1"/>
  <c r="A122" i="1" s="1"/>
  <c r="J121" i="1"/>
  <c r="I121" i="1"/>
  <c r="H121" i="1"/>
  <c r="A121" i="1" s="1"/>
  <c r="J120" i="1"/>
  <c r="H120" i="1"/>
  <c r="A120" i="1" s="1"/>
  <c r="J117" i="1"/>
  <c r="I117" i="1"/>
  <c r="H117" i="1"/>
  <c r="J116" i="1"/>
  <c r="I116" i="1"/>
  <c r="H116" i="1"/>
  <c r="J115" i="1"/>
  <c r="H115" i="1"/>
  <c r="I115" i="1" s="1"/>
  <c r="I114" i="1"/>
  <c r="H114" i="1"/>
  <c r="A114" i="1" s="1"/>
  <c r="J113" i="1"/>
  <c r="H113" i="1"/>
  <c r="A113" i="1" s="1"/>
  <c r="J112" i="1"/>
  <c r="I112" i="1"/>
  <c r="H112" i="1"/>
  <c r="A112" i="1" s="1"/>
  <c r="J111" i="1"/>
  <c r="H111" i="1"/>
  <c r="A111" i="1" s="1"/>
  <c r="J110" i="1"/>
  <c r="I110" i="1"/>
  <c r="H110" i="1"/>
  <c r="A110" i="1" s="1"/>
  <c r="I109" i="1"/>
  <c r="H109" i="1"/>
  <c r="J108" i="1"/>
  <c r="H108" i="1"/>
  <c r="I108" i="1" s="1"/>
  <c r="J107" i="1"/>
  <c r="I107" i="1"/>
  <c r="H107" i="1"/>
  <c r="J106" i="1"/>
  <c r="H106" i="1"/>
  <c r="I106" i="1" s="1"/>
  <c r="H105" i="1"/>
  <c r="A104" i="1" s="1"/>
  <c r="J104" i="1"/>
  <c r="H104" i="1"/>
  <c r="I104" i="1" s="1"/>
  <c r="J101" i="1"/>
  <c r="H101" i="1"/>
  <c r="I101" i="1" s="1"/>
  <c r="J100" i="1"/>
  <c r="H100" i="1"/>
  <c r="J99" i="1"/>
  <c r="H99" i="1"/>
  <c r="A99" i="1"/>
  <c r="J98" i="1"/>
  <c r="H98" i="1"/>
  <c r="J97" i="1"/>
  <c r="H97" i="1"/>
  <c r="A97" i="1"/>
  <c r="J96" i="1"/>
  <c r="H96" i="1"/>
  <c r="J95" i="1"/>
  <c r="H95" i="1"/>
  <c r="A95" i="1"/>
  <c r="H94" i="1"/>
  <c r="A94" i="1" s="1"/>
  <c r="J93" i="1"/>
  <c r="H93" i="1"/>
  <c r="A93" i="1" s="1"/>
  <c r="J92" i="1"/>
  <c r="H92" i="1"/>
  <c r="A92" i="1" s="1"/>
  <c r="H91" i="1"/>
  <c r="A98" i="1" s="1"/>
  <c r="J88" i="1"/>
  <c r="I88" i="1"/>
  <c r="H88" i="1"/>
  <c r="A88" i="1"/>
  <c r="J85" i="1"/>
  <c r="H85" i="1"/>
  <c r="I85" i="1" s="1"/>
  <c r="J84" i="1"/>
  <c r="I84" i="1"/>
  <c r="H84" i="1"/>
  <c r="J83" i="1"/>
  <c r="H83" i="1"/>
  <c r="I83" i="1" s="1"/>
  <c r="J82" i="1"/>
  <c r="I82" i="1"/>
  <c r="H82" i="1"/>
  <c r="J81" i="1"/>
  <c r="H81" i="1"/>
  <c r="I81" i="1" s="1"/>
  <c r="J80" i="1"/>
  <c r="I80" i="1"/>
  <c r="H80" i="1"/>
  <c r="J77" i="1"/>
  <c r="H77" i="1"/>
  <c r="I77" i="1" s="1"/>
  <c r="H74" i="1"/>
  <c r="I74" i="1" s="1"/>
  <c r="J73" i="1"/>
  <c r="I73" i="1"/>
  <c r="H73" i="1"/>
  <c r="J72" i="1"/>
  <c r="H72" i="1"/>
  <c r="I72" i="1" s="1"/>
  <c r="A72" i="1"/>
  <c r="J71" i="1"/>
  <c r="I71" i="1"/>
  <c r="H71" i="1"/>
  <c r="J70" i="1"/>
  <c r="H70" i="1"/>
  <c r="A73" i="1" s="1"/>
  <c r="A70" i="1"/>
  <c r="J69" i="1"/>
  <c r="I69" i="1"/>
  <c r="H69" i="1"/>
  <c r="J66" i="1"/>
  <c r="H66" i="1"/>
  <c r="I66" i="1" s="1"/>
  <c r="J65" i="1"/>
  <c r="H65" i="1"/>
  <c r="A65" i="1" s="1"/>
  <c r="J64" i="1"/>
  <c r="I64" i="1"/>
  <c r="H64" i="1"/>
  <c r="J63" i="1"/>
  <c r="H63" i="1"/>
  <c r="A63" i="1" s="1"/>
  <c r="J62" i="1"/>
  <c r="I62" i="1"/>
  <c r="H62" i="1"/>
  <c r="I61" i="1"/>
  <c r="H61" i="1"/>
  <c r="J60" i="1"/>
  <c r="H60" i="1"/>
  <c r="I60" i="1" s="1"/>
  <c r="J59" i="1"/>
  <c r="I59" i="1"/>
  <c r="H59" i="1"/>
  <c r="J58" i="1"/>
  <c r="H58" i="1"/>
  <c r="I58" i="1" s="1"/>
  <c r="J57" i="1"/>
  <c r="I57" i="1"/>
  <c r="H57" i="1"/>
  <c r="J53" i="1"/>
  <c r="H53" i="1"/>
  <c r="A53" i="1"/>
  <c r="J52" i="1"/>
  <c r="J51" i="1"/>
  <c r="J50" i="1"/>
  <c r="H50" i="1"/>
  <c r="I50" i="1" s="1"/>
  <c r="J49" i="1"/>
  <c r="H49" i="1"/>
  <c r="I49" i="1" s="1"/>
  <c r="J48" i="1"/>
  <c r="H48" i="1"/>
  <c r="I48" i="1" s="1"/>
  <c r="J47" i="1"/>
  <c r="H47" i="1"/>
  <c r="I47" i="1" s="1"/>
  <c r="J46" i="1"/>
  <c r="H46" i="1"/>
  <c r="I46" i="1" s="1"/>
  <c r="J45" i="1"/>
  <c r="H45" i="1"/>
  <c r="I45" i="1" s="1"/>
  <c r="J44" i="1"/>
  <c r="H44" i="1"/>
  <c r="I44" i="1" s="1"/>
  <c r="J43" i="1"/>
  <c r="H43" i="1"/>
  <c r="A44" i="1" s="1"/>
  <c r="J39" i="1"/>
  <c r="I39" i="1"/>
  <c r="H39" i="1"/>
  <c r="J38" i="1"/>
  <c r="I38" i="1"/>
  <c r="H38" i="1"/>
  <c r="J37" i="1"/>
  <c r="I37" i="1"/>
  <c r="H37" i="1"/>
  <c r="J36" i="1"/>
  <c r="H36" i="1"/>
  <c r="I36" i="1" s="1"/>
  <c r="I35" i="1"/>
  <c r="H35" i="1"/>
  <c r="J34" i="1"/>
  <c r="I34" i="1"/>
  <c r="H34" i="1"/>
  <c r="H30" i="1"/>
  <c r="H29" i="1"/>
  <c r="I29" i="1" s="1"/>
  <c r="H28" i="1"/>
  <c r="I28" i="1" s="1"/>
  <c r="H27" i="1"/>
  <c r="H26" i="1"/>
  <c r="J25" i="1"/>
  <c r="H25" i="1"/>
  <c r="J24" i="1"/>
  <c r="H24" i="1"/>
  <c r="J23" i="1"/>
  <c r="H23" i="1"/>
  <c r="I23" i="1" s="1"/>
  <c r="H22" i="1"/>
  <c r="J21" i="1"/>
  <c r="H21" i="1"/>
  <c r="H20" i="1"/>
  <c r="J19" i="1"/>
  <c r="H19" i="1"/>
  <c r="J18" i="1"/>
  <c r="H18" i="1"/>
  <c r="J17" i="1"/>
  <c r="H17" i="1"/>
  <c r="I17" i="1" s="1"/>
  <c r="J16" i="1"/>
  <c r="H16" i="1"/>
  <c r="I16" i="1" s="1"/>
  <c r="J15" i="1"/>
  <c r="H15" i="1"/>
  <c r="I15" i="1" s="1"/>
  <c r="J14" i="1"/>
  <c r="H14" i="1"/>
  <c r="I14" i="1" s="1"/>
  <c r="J13" i="1"/>
  <c r="H13" i="1"/>
  <c r="I13" i="1" s="1"/>
  <c r="J12" i="1"/>
  <c r="H12" i="1"/>
  <c r="J11" i="1"/>
  <c r="H11" i="1"/>
  <c r="J10" i="1"/>
  <c r="H10" i="1"/>
  <c r="J9" i="1"/>
  <c r="H9" i="1"/>
  <c r="I9" i="1" s="1"/>
  <c r="Q8" i="1"/>
  <c r="J8" i="1"/>
  <c r="H8" i="1"/>
  <c r="I22" i="1" s="1"/>
  <c r="I181" i="1" l="1"/>
  <c r="A179" i="1"/>
  <c r="I10" i="1"/>
  <c r="I24" i="1"/>
  <c r="I25" i="1"/>
  <c r="A48" i="1"/>
  <c r="A50" i="1"/>
  <c r="I20" i="1"/>
  <c r="A57" i="1"/>
  <c r="A59" i="1"/>
  <c r="A61" i="1"/>
  <c r="A80" i="1"/>
  <c r="A82" i="1"/>
  <c r="A84" i="1"/>
  <c r="I96" i="1"/>
  <c r="I98" i="1"/>
  <c r="I100" i="1"/>
  <c r="A107" i="1"/>
  <c r="A109" i="1"/>
  <c r="I124" i="1"/>
  <c r="I126" i="1"/>
  <c r="I135" i="1"/>
  <c r="A151" i="1"/>
  <c r="A164" i="1"/>
  <c r="I18" i="1"/>
  <c r="I93" i="1"/>
  <c r="I12" i="1"/>
  <c r="I26" i="1"/>
  <c r="I30" i="1"/>
  <c r="A45" i="1"/>
  <c r="A47" i="1"/>
  <c r="A49" i="1"/>
  <c r="I51" i="1"/>
  <c r="I63" i="1"/>
  <c r="I65" i="1"/>
  <c r="I92" i="1"/>
  <c r="I94" i="1"/>
  <c r="A105" i="1"/>
  <c r="I111" i="1"/>
  <c r="I113" i="1"/>
  <c r="I120" i="1"/>
  <c r="I122" i="1"/>
  <c r="I133" i="1"/>
  <c r="A146" i="1"/>
  <c r="I148" i="1"/>
  <c r="A154" i="1"/>
  <c r="I161" i="1"/>
  <c r="A149" i="1"/>
  <c r="I151" i="1"/>
  <c r="A162" i="1"/>
  <c r="H171" i="1"/>
  <c r="H173" i="1"/>
  <c r="H175" i="1"/>
  <c r="I27" i="1"/>
  <c r="I43" i="1"/>
  <c r="I52" i="1"/>
  <c r="A62" i="1"/>
  <c r="A64" i="1"/>
  <c r="I105" i="1"/>
  <c r="I127" i="1"/>
  <c r="A132" i="1"/>
  <c r="I136" i="1"/>
  <c r="I140" i="1"/>
  <c r="I142" i="1"/>
  <c r="A152" i="1"/>
  <c r="A165" i="1"/>
  <c r="A58" i="1"/>
  <c r="A60" i="1"/>
  <c r="I70" i="1"/>
  <c r="A77" i="1"/>
  <c r="A81" i="1"/>
  <c r="A83" i="1"/>
  <c r="A85" i="1"/>
  <c r="A91" i="1"/>
  <c r="I95" i="1"/>
  <c r="I97" i="1"/>
  <c r="I99" i="1"/>
  <c r="A106" i="1"/>
  <c r="A108" i="1"/>
  <c r="I134" i="1"/>
  <c r="I19" i="1"/>
  <c r="A139" i="1"/>
  <c r="A141" i="1"/>
  <c r="A143" i="1"/>
  <c r="A150" i="1"/>
  <c r="I152" i="1"/>
  <c r="A163" i="1"/>
  <c r="A178" i="1"/>
  <c r="A180" i="1"/>
  <c r="I8" i="1"/>
  <c r="I11" i="1"/>
  <c r="A46" i="1"/>
  <c r="A69" i="1"/>
  <c r="A71" i="1"/>
  <c r="I91" i="1"/>
  <c r="A96" i="1"/>
  <c r="A100" i="1"/>
  <c r="A124" i="1"/>
  <c r="A126" i="1"/>
  <c r="A153" i="1"/>
  <c r="A166" i="1"/>
  <c r="H172" i="1"/>
  <c r="H174" i="1"/>
  <c r="I21" i="1"/>
  <c r="I175" i="1" l="1"/>
  <c r="A175" i="1"/>
  <c r="I173" i="1"/>
  <c r="A173" i="1"/>
  <c r="I171" i="1"/>
  <c r="A171" i="1"/>
  <c r="I174" i="1"/>
  <c r="A174" i="1"/>
  <c r="A176" i="1"/>
  <c r="A169" i="1"/>
  <c r="I172" i="1"/>
  <c r="A172" i="1"/>
  <c r="A170" i="1"/>
  <c r="A181" i="1"/>
  <c r="A177" i="1"/>
</calcChain>
</file>

<file path=xl/sharedStrings.xml><?xml version="1.0" encoding="utf-8"?>
<sst xmlns="http://schemas.openxmlformats.org/spreadsheetml/2006/main" count="669" uniqueCount="346">
  <si>
    <t>Hessenmeisterschaften Berg Ergenis</t>
  </si>
  <si>
    <t>22.08.2026 Frielendorf-Großrupperthausen</t>
  </si>
  <si>
    <t>Rang</t>
  </si>
  <si>
    <t>StNr</t>
  </si>
  <si>
    <t>Name</t>
  </si>
  <si>
    <t>UCI ID</t>
  </si>
  <si>
    <t>Verein</t>
  </si>
  <si>
    <t>LV</t>
  </si>
  <si>
    <t>Spalte1</t>
  </si>
  <si>
    <t>Zeit</t>
  </si>
  <si>
    <t>Rückstand</t>
  </si>
  <si>
    <t>Rang HM/Jed</t>
  </si>
  <si>
    <t>Spalte2</t>
  </si>
  <si>
    <t>Ziel</t>
  </si>
  <si>
    <t>DoB</t>
  </si>
  <si>
    <t>Start</t>
  </si>
  <si>
    <t>Rennen 1</t>
  </si>
  <si>
    <t>Jedermann, 5,3 km</t>
  </si>
  <si>
    <t>STÖHR Sebastian</t>
  </si>
  <si>
    <t>Team Velolease</t>
  </si>
  <si>
    <t>Jed Masters</t>
  </si>
  <si>
    <t>NIEDERLÜCKE Ben Ole</t>
  </si>
  <si>
    <t>LT DSHS Köln</t>
  </si>
  <si>
    <t/>
  </si>
  <si>
    <t>Jed Männer</t>
  </si>
  <si>
    <t>GUTGLÜCK Eric</t>
  </si>
  <si>
    <t>ROADBIKE Magazin</t>
  </si>
  <si>
    <t>KOCH Dorothea</t>
  </si>
  <si>
    <t>Jed Frauen</t>
  </si>
  <si>
    <t>HARTMANN Maximilian</t>
  </si>
  <si>
    <t>LMH Cycling Collective</t>
  </si>
  <si>
    <t>HERBST Nora</t>
  </si>
  <si>
    <t>LUDWIG Jonathan</t>
  </si>
  <si>
    <t>Zweirad-Gemeinschaft Kassel e.V.</t>
  </si>
  <si>
    <t>SACHSE René</t>
  </si>
  <si>
    <t>THÜ</t>
  </si>
  <si>
    <t xml:space="preserve"> 24.02.1981</t>
  </si>
  <si>
    <t>DALINGER Mike</t>
  </si>
  <si>
    <t>SPITZBART Jens</t>
  </si>
  <si>
    <t>Team Spitzbart</t>
  </si>
  <si>
    <t>HERZBERG Hannes</t>
  </si>
  <si>
    <t>Melsunger TG</t>
  </si>
  <si>
    <t>STEINERT Benjamin</t>
  </si>
  <si>
    <t>HENZE Conny</t>
  </si>
  <si>
    <t>SCHMIDT Valentin Elias</t>
  </si>
  <si>
    <t>VfB Schrecksbach</t>
  </si>
  <si>
    <t>Jed Schüler</t>
  </si>
  <si>
    <t>OLESCH Thomas</t>
  </si>
  <si>
    <t>dns</t>
  </si>
  <si>
    <t>ELLA-ENSELEIT Kitti</t>
  </si>
  <si>
    <t>Eintracht Frankfurt e.V. Radsport</t>
  </si>
  <si>
    <t>Rennen 2</t>
  </si>
  <si>
    <t>U11, 5,3 km</t>
  </si>
  <si>
    <t>ENSELEIT Florian</t>
  </si>
  <si>
    <t>HES</t>
  </si>
  <si>
    <t xml:space="preserve"> Schüler -  U 11</t>
  </si>
  <si>
    <t>JESSE Theo</t>
  </si>
  <si>
    <t>RRC Endspurt Mannheim 1924 e.V.</t>
  </si>
  <si>
    <t>BAD</t>
  </si>
  <si>
    <t xml:space="preserve"> Schüler - U 11</t>
  </si>
  <si>
    <t xml:space="preserve"> 30.12.2017</t>
  </si>
  <si>
    <t>GARBAS Marcel</t>
  </si>
  <si>
    <t>Melsunger TG 1861 - Radsport -</t>
  </si>
  <si>
    <t xml:space="preserve"> 05.02.2016</t>
  </si>
  <si>
    <t>JUNG Niklas</t>
  </si>
  <si>
    <t>Radsportverein 1885/91 Marburg e.V.</t>
  </si>
  <si>
    <t xml:space="preserve"> 10.04.2017</t>
  </si>
  <si>
    <t>GARBAS Manuel</t>
  </si>
  <si>
    <t>GROLL Jonas</t>
  </si>
  <si>
    <t>SSV Bunstruth/MTB Team Bunstruth e. V.</t>
  </si>
  <si>
    <t xml:space="preserve"> 10.08.2017</t>
  </si>
  <si>
    <t>Rennen 3.1</t>
  </si>
  <si>
    <t>U13 5,3 km</t>
  </si>
  <si>
    <t>FAS Tobias Julian</t>
  </si>
  <si>
    <t xml:space="preserve"> Schüler - U 13</t>
  </si>
  <si>
    <t xml:space="preserve"> 30.09.2015</t>
  </si>
  <si>
    <t>NENKE Erik</t>
  </si>
  <si>
    <t>q</t>
  </si>
  <si>
    <t xml:space="preserve"> 02.06.2014</t>
  </si>
  <si>
    <t>WEISE Paul</t>
  </si>
  <si>
    <t>RV Sossenheim 1895 e.V.</t>
  </si>
  <si>
    <t xml:space="preserve"> 08.02.2015</t>
  </si>
  <si>
    <t>HEIM Rasmus</t>
  </si>
  <si>
    <t>RSG Frankfurt 1890 e.V.</t>
  </si>
  <si>
    <t xml:space="preserve"> 07.07.2014</t>
  </si>
  <si>
    <t>STÖGER Samuel</t>
  </si>
  <si>
    <t>RSV "Frisch Auf" Bad Hersfeld 1912 e.V.</t>
  </si>
  <si>
    <t xml:space="preserve"> 11.01.2014</t>
  </si>
  <si>
    <t>ANDRES Raphael</t>
  </si>
  <si>
    <t xml:space="preserve"> 17.02.2015</t>
  </si>
  <si>
    <t>FRANKE Nicolas</t>
  </si>
  <si>
    <t>RSV FROH Fulda e.V.</t>
  </si>
  <si>
    <t xml:space="preserve"> 08.03.2014</t>
  </si>
  <si>
    <t>GUTIÈRREZ-MAUER León Alexander</t>
  </si>
  <si>
    <t xml:space="preserve"> Schüler - U13</t>
  </si>
  <si>
    <t xml:space="preserve">Rennen 3.2 </t>
  </si>
  <si>
    <t>U13w, 5,3 km</t>
  </si>
  <si>
    <t>PROSUNTSOVA Sofia</t>
  </si>
  <si>
    <t xml:space="preserve"> Schüler - U 13w</t>
  </si>
  <si>
    <t xml:space="preserve"> 20.01.2014</t>
  </si>
  <si>
    <t xml:space="preserve">Rennen 4 </t>
  </si>
  <si>
    <t>U15, 5,3 km</t>
  </si>
  <si>
    <t>BECKER Ferdinand</t>
  </si>
  <si>
    <t xml:space="preserve"> Schüler - U 15</t>
  </si>
  <si>
    <t xml:space="preserve"> 18.04.2013</t>
  </si>
  <si>
    <t>BEYER Malte</t>
  </si>
  <si>
    <t>RSC Reinheim 1980 e.V.</t>
  </si>
  <si>
    <t xml:space="preserve"> 14.07.2012</t>
  </si>
  <si>
    <t>HAUSER Philipp Michael</t>
  </si>
  <si>
    <t xml:space="preserve"> 07.05.2012</t>
  </si>
  <si>
    <t>BERNHARDT Jordan</t>
  </si>
  <si>
    <t xml:space="preserve"> 07.05.2013</t>
  </si>
  <si>
    <t>FREY Julian</t>
  </si>
  <si>
    <t>Scuderia Südstadt e. V.</t>
  </si>
  <si>
    <t>NRW</t>
  </si>
  <si>
    <t xml:space="preserve"> 15.12.2012</t>
  </si>
  <si>
    <t>SEHR William</t>
  </si>
  <si>
    <t xml:space="preserve"> 29.05.2012</t>
  </si>
  <si>
    <t>KOENEN Nils</t>
  </si>
  <si>
    <t>RSV Nassovia Limburg e.V.</t>
  </si>
  <si>
    <t xml:space="preserve"> 05.02.2013</t>
  </si>
  <si>
    <t>WOWERIES-JUAREZ Alexander Leo</t>
  </si>
  <si>
    <t xml:space="preserve"> 20.12.2013</t>
  </si>
  <si>
    <t>WEBELHUTH Jonathan</t>
  </si>
  <si>
    <t xml:space="preserve"> 29.04.2012</t>
  </si>
  <si>
    <t>WECKEL Niklas</t>
  </si>
  <si>
    <t xml:space="preserve"> 11.12.2013</t>
  </si>
  <si>
    <t>Rennen 5.1</t>
  </si>
  <si>
    <t>U17, 5,3 km</t>
  </si>
  <si>
    <t>FRIEDMANN Marlon Vincent</t>
  </si>
  <si>
    <t xml:space="preserve"> Eintrach Frankfurt</t>
  </si>
  <si>
    <t xml:space="preserve"> Jugend - U 17</t>
  </si>
  <si>
    <t xml:space="preserve"> 19.05.2010</t>
  </si>
  <si>
    <t>BOHL Lennard</t>
  </si>
  <si>
    <t xml:space="preserve"> RC 07 Fulda</t>
  </si>
  <si>
    <t xml:space="preserve"> 15.03.2010</t>
  </si>
  <si>
    <t>KRÜGER Elias</t>
  </si>
  <si>
    <t xml:space="preserve"> 23.08.2010</t>
  </si>
  <si>
    <t>THIES Ole</t>
  </si>
  <si>
    <t xml:space="preserve"> 14.07.2011</t>
  </si>
  <si>
    <t>CHRISTEN Phil Fabian</t>
  </si>
  <si>
    <t xml:space="preserve"> 04.01.2011</t>
  </si>
  <si>
    <t>REHER Anton</t>
  </si>
  <si>
    <t>Kieler Radsportverein v. 1961 e.V.</t>
  </si>
  <si>
    <t>SCH</t>
  </si>
  <si>
    <t xml:space="preserve"> 18.11.2010</t>
  </si>
  <si>
    <t>Rennen 5.2</t>
  </si>
  <si>
    <t>U17w, 5,3 km</t>
  </si>
  <si>
    <t>SANDROCK Jana</t>
  </si>
  <si>
    <t xml:space="preserve"> Jugend - U 17w</t>
  </si>
  <si>
    <t xml:space="preserve"> 07.02.2011</t>
  </si>
  <si>
    <t>Rennen 6.1</t>
  </si>
  <si>
    <t>U19, 5,3 km</t>
  </si>
  <si>
    <t>WEBELHUTH Jonas</t>
  </si>
  <si>
    <t xml:space="preserve"> Junior - U 19</t>
  </si>
  <si>
    <t xml:space="preserve"> 08.12.2008</t>
  </si>
  <si>
    <t>MEYERROSE Niklas</t>
  </si>
  <si>
    <t xml:space="preserve"> 02.06.2008</t>
  </si>
  <si>
    <t>HEIM Bjarne</t>
  </si>
  <si>
    <t xml:space="preserve"> 10.08.2008</t>
  </si>
  <si>
    <t>BECKER Benjamin</t>
  </si>
  <si>
    <t xml:space="preserve"> 28.07.2009</t>
  </si>
  <si>
    <t>SCHARF Fabian</t>
  </si>
  <si>
    <t>HIMMELREICH Theo</t>
  </si>
  <si>
    <t xml:space="preserve"> 27.07.2008</t>
  </si>
  <si>
    <t xml:space="preserve">Rennen 6.2 </t>
  </si>
  <si>
    <t>U19w, 5,3 km</t>
  </si>
  <si>
    <t>HUFMANN Astrid</t>
  </si>
  <si>
    <t xml:space="preserve"> Junior - U 19w</t>
  </si>
  <si>
    <t xml:space="preserve"> 14.11.2009</t>
  </si>
  <si>
    <t>Rennen 7</t>
  </si>
  <si>
    <t>Masters 2, 5,3 km</t>
  </si>
  <si>
    <t>SCHÜTZ Tobias</t>
  </si>
  <si>
    <t>radroo Team</t>
  </si>
  <si>
    <t>RLP</t>
  </si>
  <si>
    <t xml:space="preserve"> Masters - 2</t>
  </si>
  <si>
    <t xml:space="preserve"> 20.03.1982</t>
  </si>
  <si>
    <t>WENZ Henrik</t>
  </si>
  <si>
    <t>RSV 1885/91 Marburg</t>
  </si>
  <si>
    <t>SOHN Philipp</t>
  </si>
  <si>
    <t xml:space="preserve"> 22.02.1983</t>
  </si>
  <si>
    <t>GROß David</t>
  </si>
  <si>
    <t>RC Allgäu</t>
  </si>
  <si>
    <t>BAY</t>
  </si>
  <si>
    <t xml:space="preserve"> 27.12.1983</t>
  </si>
  <si>
    <t>MAURER Marco</t>
  </si>
  <si>
    <t>Cycling Team Rhein-Main Rödermark e.V.</t>
  </si>
  <si>
    <t xml:space="preserve"> 04.02.1984</t>
  </si>
  <si>
    <t>BRÖCKER Christoph</t>
  </si>
  <si>
    <t xml:space="preserve"> 02.02.1983</t>
  </si>
  <si>
    <t>HILDEBRAND Mario</t>
  </si>
  <si>
    <t xml:space="preserve"> 09.12.1979</t>
  </si>
  <si>
    <t>FRIEDMANN Mike</t>
  </si>
  <si>
    <t xml:space="preserve"> 31.05.1980</t>
  </si>
  <si>
    <t>MAASSEN Christian</t>
  </si>
  <si>
    <t>STIEBICH Frederik</t>
  </si>
  <si>
    <t xml:space="preserve"> 03.10.1982</t>
  </si>
  <si>
    <t>KLONK Thomas</t>
  </si>
  <si>
    <t>RSC Mars-Rotweiss 02 Frankfurt e.V.</t>
  </si>
  <si>
    <t xml:space="preserve"> 02.01.1985</t>
  </si>
  <si>
    <t>Rennen 8</t>
  </si>
  <si>
    <t>Masters 3, 5,3 km</t>
  </si>
  <si>
    <t>HAUSSMANN Sascha</t>
  </si>
  <si>
    <t xml:space="preserve"> Masters - 3</t>
  </si>
  <si>
    <t xml:space="preserve"> 05.12.1973</t>
  </si>
  <si>
    <t>WESTERHEIDE Florian</t>
  </si>
  <si>
    <t>RSG Hannover e.V.</t>
  </si>
  <si>
    <t>NDS</t>
  </si>
  <si>
    <t xml:space="preserve"> 21.09.1976</t>
  </si>
  <si>
    <t>SCHMIDT Christian</t>
  </si>
  <si>
    <t>RSG Gießen und Wieseck e.V.</t>
  </si>
  <si>
    <t xml:space="preserve"> 07.05.1969</t>
  </si>
  <si>
    <t>WANIEK Adam</t>
  </si>
  <si>
    <t>Radsportclub 07 Fulda e.V.</t>
  </si>
  <si>
    <t xml:space="preserve"> 27.06.1972</t>
  </si>
  <si>
    <t>HAUSCHKE Axel</t>
  </si>
  <si>
    <t xml:space="preserve"> 04.05.1976</t>
  </si>
  <si>
    <t>MÜLLER Boris</t>
  </si>
  <si>
    <t>RSV Düren e.V.</t>
  </si>
  <si>
    <t xml:space="preserve"> 14.08.1972</t>
  </si>
  <si>
    <t>KATZLER Heiko</t>
  </si>
  <si>
    <t xml:space="preserve"> 13.12.1974</t>
  </si>
  <si>
    <t>POMREHN Fredrik</t>
  </si>
  <si>
    <t xml:space="preserve"> 26.04.1969</t>
  </si>
  <si>
    <t>ROTH Oliver</t>
  </si>
  <si>
    <t xml:space="preserve"> 12.03.1974</t>
  </si>
  <si>
    <t>HOFACKER Martin</t>
  </si>
  <si>
    <t xml:space="preserve"> 01.05.1969</t>
  </si>
  <si>
    <t>UWER Peter</t>
  </si>
  <si>
    <t>RSV 93 Königs Wusterhausen/Wildau e.V.</t>
  </si>
  <si>
    <t>BRA</t>
  </si>
  <si>
    <t xml:space="preserve"> 29.01.1970</t>
  </si>
  <si>
    <t>RADEMACHER Dirk</t>
  </si>
  <si>
    <t xml:space="preserve"> 06.09.1970</t>
  </si>
  <si>
    <t>GOERS Axel</t>
  </si>
  <si>
    <t xml:space="preserve"> 16.03.1968</t>
  </si>
  <si>
    <t>PEPPEL Andreas</t>
  </si>
  <si>
    <t xml:space="preserve"> 11.02.1974</t>
  </si>
  <si>
    <t>Rennen 9</t>
  </si>
  <si>
    <t>Masters 4, 5,3 km</t>
  </si>
  <si>
    <t>BROCKHAGEN Volker</t>
  </si>
  <si>
    <t xml:space="preserve"> Masters - 4</t>
  </si>
  <si>
    <t xml:space="preserve"> 20.03.1964</t>
  </si>
  <si>
    <t>KEßLER Dirk</t>
  </si>
  <si>
    <t>RV Germania 1912 Rockenberg e.V.</t>
  </si>
  <si>
    <t xml:space="preserve"> 28.03.1966</t>
  </si>
  <si>
    <t>CONRAD Rüdiger</t>
  </si>
  <si>
    <t>Harburger Radsportgemeinschaft e.V.</t>
  </si>
  <si>
    <t>HAM</t>
  </si>
  <si>
    <t xml:space="preserve"> 14.05.1962</t>
  </si>
  <si>
    <t>SCHMELZ Bernd</t>
  </si>
  <si>
    <t>TSV Blau-Weiß Ippinghausen e.V. - Abt. Radsport</t>
  </si>
  <si>
    <t xml:space="preserve"> 20.02.1960</t>
  </si>
  <si>
    <t>SLAVIK Viktor</t>
  </si>
  <si>
    <t xml:space="preserve"> 17.09.1964</t>
  </si>
  <si>
    <t>BUXBAUM Detlev</t>
  </si>
  <si>
    <t>RSV Idstein 1979 e.V.</t>
  </si>
  <si>
    <t xml:space="preserve"> 27.06.1962</t>
  </si>
  <si>
    <t>LUDWIG Hans-Jürgen</t>
  </si>
  <si>
    <t xml:space="preserve"> 28.08.1954</t>
  </si>
  <si>
    <t>LENHARDT Wolfgang</t>
  </si>
  <si>
    <t>DJK SSG Bensheim 1984 e.V.</t>
  </si>
  <si>
    <t xml:space="preserve"> 30.10.1949</t>
  </si>
  <si>
    <t>BAUER Michael</t>
  </si>
  <si>
    <t>RSV 1977 Rüsselsheim</t>
  </si>
  <si>
    <t>JOHN Bernd</t>
  </si>
  <si>
    <t>RV Einigkeit Rodenbach 1910 e.V.</t>
  </si>
  <si>
    <t xml:space="preserve"> 02.08.1950</t>
  </si>
  <si>
    <t>Rennen 10</t>
  </si>
  <si>
    <t>Elite Frauen</t>
  </si>
  <si>
    <t>SCHALLAU Julia</t>
  </si>
  <si>
    <t>Frauen</t>
  </si>
  <si>
    <t>WESTERHEIDE Diana</t>
  </si>
  <si>
    <t xml:space="preserve"> 07.09.1976</t>
  </si>
  <si>
    <t>BRÉHIER Dana</t>
  </si>
  <si>
    <t>Velociped-Club 1899 Darmstadt e.V.</t>
  </si>
  <si>
    <t xml:space="preserve"> 02.02.1976</t>
  </si>
  <si>
    <t>SCHNEIDENBACH Anja</t>
  </si>
  <si>
    <t xml:space="preserve"> 27.09.1985</t>
  </si>
  <si>
    <t>HÖHMANN Iryna</t>
  </si>
  <si>
    <t xml:space="preserve"> 28.02.1988</t>
  </si>
  <si>
    <t>Rennen 11</t>
  </si>
  <si>
    <t>U23</t>
  </si>
  <si>
    <t>BEIRIG Ferdinand</t>
  </si>
  <si>
    <t>TGV Schotten e.V. - Radsport -</t>
  </si>
  <si>
    <t xml:space="preserve"> U 23 </t>
  </si>
  <si>
    <t xml:space="preserve"> 08.03.2005</t>
  </si>
  <si>
    <t>BATEK Jakob</t>
  </si>
  <si>
    <t>RSC Wiesbaden/Bike-Loft Factoryteam</t>
  </si>
  <si>
    <t xml:space="preserve"> 01.12.2004</t>
  </si>
  <si>
    <t>EICHWALDER Daniel</t>
  </si>
  <si>
    <t xml:space="preserve"> 17.06.2005</t>
  </si>
  <si>
    <t>ALTHOFF Luis</t>
  </si>
  <si>
    <t xml:space="preserve"> 17.08.2004</t>
  </si>
  <si>
    <t>KOENEN Julius Benjamin</t>
  </si>
  <si>
    <t>RSC Wiesbaden e.V.</t>
  </si>
  <si>
    <t xml:space="preserve"> 29.01.2005</t>
  </si>
  <si>
    <t>Rennen 12.2</t>
  </si>
  <si>
    <t>Elite - Amateure</t>
  </si>
  <si>
    <t>WEDERT Michael</t>
  </si>
  <si>
    <t>RSV Bad Hersfeld</t>
  </si>
  <si>
    <t xml:space="preserve"> Elite - Amateure</t>
  </si>
  <si>
    <t>BODE Marvin</t>
  </si>
  <si>
    <t>Tuspo Weende e.V. Göttingen</t>
  </si>
  <si>
    <t xml:space="preserve"> 15.04.2002</t>
  </si>
  <si>
    <t>HUGO Christopher</t>
  </si>
  <si>
    <t xml:space="preserve"> 26.05.1995</t>
  </si>
  <si>
    <t>BECK Laurenz</t>
  </si>
  <si>
    <t>Eschweger TSV Abt. Radsport</t>
  </si>
  <si>
    <t xml:space="preserve"> 25.04.1998</t>
  </si>
  <si>
    <t>LANGENDÖRFER Hans</t>
  </si>
  <si>
    <t xml:space="preserve"> 12.02.2002</t>
  </si>
  <si>
    <t>CAMBEIS Merlin</t>
  </si>
  <si>
    <t>Trustup-CC Chevigny</t>
  </si>
  <si>
    <t>GC_</t>
  </si>
  <si>
    <t xml:space="preserve"> 09.08.2002</t>
  </si>
  <si>
    <t>HOLZHAUER Mirco</t>
  </si>
  <si>
    <t xml:space="preserve"> 05.11.1976</t>
  </si>
  <si>
    <t>JÄGER Maximilian</t>
  </si>
  <si>
    <t xml:space="preserve"> 07.10.1994</t>
  </si>
  <si>
    <t>WOLF Jannik</t>
  </si>
  <si>
    <t xml:space="preserve"> 22.02.1999</t>
  </si>
  <si>
    <t>Rennen 12.1</t>
  </si>
  <si>
    <t>Elite - Elite Amateure</t>
  </si>
  <si>
    <t>NISSINEN Jussi</t>
  </si>
  <si>
    <t xml:space="preserve"> Elite - Elite Amateure</t>
  </si>
  <si>
    <t xml:space="preserve"> 28.10.2002</t>
  </si>
  <si>
    <t>CARL Moritz</t>
  </si>
  <si>
    <t>RSV Münster v. 1895 e.V.</t>
  </si>
  <si>
    <t xml:space="preserve"> 27.12.2002</t>
  </si>
  <si>
    <t>KOSTKA Jaromir</t>
  </si>
  <si>
    <t xml:space="preserve"> 27.01.1995</t>
  </si>
  <si>
    <t>REINSTÄDTLER Adrian Cyrill</t>
  </si>
  <si>
    <t xml:space="preserve"> 20.03.2001</t>
  </si>
  <si>
    <t>FLUNKERT Janosch</t>
  </si>
  <si>
    <t>RSC Oldenburg v. 1965 e.V.</t>
  </si>
  <si>
    <t xml:space="preserve"> 17.01.2000</t>
  </si>
  <si>
    <t>BECKER Bastian</t>
  </si>
  <si>
    <t xml:space="preserve"> 22.06.1988</t>
  </si>
  <si>
    <t>GUNKEL Daniel</t>
  </si>
  <si>
    <t xml:space="preserve"> 10.09.1990</t>
  </si>
  <si>
    <t>HUTSCHENREUTER Hans</t>
  </si>
  <si>
    <t xml:space="preserve"> 09.12.1981</t>
  </si>
  <si>
    <t>ZIELONKA Daniel</t>
  </si>
  <si>
    <t xml:space="preserve"> 04.01.1993</t>
  </si>
  <si>
    <t>Hessenmeisterschaften Elite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</si>
</sst>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:ss.00"/>
    <numFmt numFmtId="165" formatCode="[h]:mm:ss.00"/>
  </numFmts>
  <fonts count="2" x14ac:knownFonts="1">
    <font>
      <sz val="11"/>
      <color theme="1"/>
      <name val="Aptos Narrow"/>
      <family val="2"/>
      <scheme val="minor"/>
    </font>
    <font>
      <sz val="11"/>
      <color theme="1" tint="4.9989318521683403E-2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165" fontId="0" fillId="2" borderId="0" xfId="0" applyNumberFormat="1" applyFill="1"/>
    <xf numFmtId="14" fontId="0" fillId="0" borderId="0" xfId="0" applyNumberFormat="1"/>
    <xf numFmtId="2" fontId="0" fillId="0" borderId="0" xfId="0" applyNumberFormat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164" fontId="1" fillId="3" borderId="0" xfId="0" applyNumberFormat="1" applyFont="1" applyFill="1"/>
    <xf numFmtId="165" fontId="1" fillId="3" borderId="0" xfId="0" applyNumberFormat="1" applyFont="1" applyFill="1"/>
    <xf numFmtId="20" fontId="0" fillId="0" borderId="0" xfId="0" applyNumberFormat="1"/>
    <xf numFmtId="0" fontId="0" fillId="0" borderId="0" xfId="0" quotePrefix="1"/>
  </cellXfs>
  <cellStyles count="1">
    <cellStyle name="Standard" xfId="0" builtinId="0"/>
  </cellStyles>
  <dxfs count="21">
    <dxf>
      <numFmt numFmtId="165" formatCode="[h]:mm:ss.00"/>
      <fill>
        <patternFill patternType="solid">
          <fgColor indexed="64"/>
          <bgColor rgb="FFFFFF00"/>
        </patternFill>
      </fill>
    </dxf>
    <dxf>
      <numFmt numFmtId="164" formatCode="mm:ss.00"/>
    </dxf>
    <dxf>
      <numFmt numFmtId="164" formatCode="mm:ss.0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 tint="4.9989318521683403E-2"/>
        <name val="Aptos Narrow"/>
        <family val="2"/>
        <scheme val="minor"/>
      </font>
      <fill>
        <patternFill>
          <fgColor indexed="64"/>
          <bgColor rgb="FFFFC000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6</xdr:col>
      <xdr:colOff>335107</xdr:colOff>
      <xdr:row>3</xdr:row>
      <xdr:rowOff>137275</xdr:rowOff>
    </xdr:to>
    <xdr:pic>
      <xdr:nvPicPr>
        <xdr:cNvPr id="2" name="Grafik 1" descr="HRV_Loewe_Logo-farbig.jpg">
          <a:extLst>
            <a:ext uri="{FF2B5EF4-FFF2-40B4-BE49-F238E27FC236}">
              <a16:creationId xmlns:a16="http://schemas.microsoft.com/office/drawing/2014/main" id="{7C27CE08-7128-4106-922E-64787E3369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43750" y="0"/>
          <a:ext cx="703407" cy="68972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E7A0992-D0E9-4219-A17B-560703836951}" name="Ergebnisse" displayName="Ergebnisse" ref="A5:L166" totalsRowShown="0" headerRowDxfId="5">
  <autoFilter ref="A5:L166" xr:uid="{2F1F7475-987A-4810-AAA6-4486827CB10D}"/>
  <tableColumns count="12">
    <tableColumn id="1" xr3:uid="{2B538DAB-3A3F-4946-BBDA-4C85CF7CE8E4}" name="Rang" dataDxfId="4">
      <calculatedColumnFormula>_xlfn.IFNA(IF(H6&lt;&gt;"",_xlfn.RANK.EQ(H6,H$158:H$166,1)),"")</calculatedColumnFormula>
    </tableColumn>
    <tableColumn id="2" xr3:uid="{C7F40DF3-65FE-434C-9172-64AECA19E403}" name="StNr" dataDxfId="3"/>
    <tableColumn id="3" xr3:uid="{389BC52D-7406-4FE9-BADC-12B680AA24F6}" name="Name"/>
    <tableColumn id="4" xr3:uid="{A1387502-2D0D-4124-A915-11264EBDCCEB}" name="UCI ID"/>
    <tableColumn id="5" xr3:uid="{A24F4397-85B2-42DA-A824-DEC3C9E9B284}" name="Verein"/>
    <tableColumn id="6" xr3:uid="{00E1AFA9-CC04-428E-B302-C133E2676348}" name="LV"/>
    <tableColumn id="7" xr3:uid="{A451EEC3-CEEE-4E1F-8F6E-FC181422717F}" name="Spalte1"/>
    <tableColumn id="8" xr3:uid="{7D3E9D64-F7A2-4E4A-88F1-A42293EEC8AD}" name="Zeit" dataDxfId="2">
      <calculatedColumnFormula>IF(L6&lt;&gt;"",L6-O6,0)</calculatedColumnFormula>
    </tableColumn>
    <tableColumn id="9" xr3:uid="{D433E812-95DD-4D0C-BEA9-ED8088F489D7}" name="Rückstand" dataDxfId="1">
      <calculatedColumnFormula>H6-H$158</calculatedColumnFormula>
    </tableColumn>
    <tableColumn id="10" xr3:uid="{9E3CA515-CCB5-4ADE-943F-62687F7B35E5}" name="Rang HM/Jed"/>
    <tableColumn id="11" xr3:uid="{E7088F27-70AB-4A2E-8C82-AF9664396D95}" name="Spalte2"/>
    <tableColumn id="12" xr3:uid="{FAE60FC4-5A02-4998-9253-5CEDA948F138}" name="Ziel" dataDxfId="0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2942E-BA55-4AC4-A170-80761A328FC6}">
  <sheetPr>
    <pageSetUpPr fitToPage="1"/>
  </sheetPr>
  <dimension ref="A1:Q182"/>
  <sheetViews>
    <sheetView tabSelected="1" zoomScale="110" zoomScaleNormal="110" workbookViewId="0">
      <pane ySplit="5" topLeftCell="A6" activePane="bottomLeft" state="frozen"/>
      <selection pane="bottomLeft" activeCell="A5" sqref="A5:L5"/>
    </sheetView>
  </sheetViews>
  <sheetFormatPr baseColWidth="10" defaultRowHeight="14.5" x14ac:dyDescent="0.35"/>
  <cols>
    <col min="1" max="1" width="7" customWidth="1"/>
    <col min="2" max="2" width="5.90625" style="1" customWidth="1"/>
    <col min="3" max="3" width="31.7265625" customWidth="1"/>
    <col min="4" max="4" width="13.453125" customWidth="1"/>
    <col min="5" max="5" width="44.1796875" bestFit="1" customWidth="1"/>
    <col min="6" max="6" width="5.26953125" bestFit="1" customWidth="1"/>
    <col min="7" max="7" width="23.26953125" bestFit="1" customWidth="1"/>
    <col min="8" max="8" width="9.7265625" style="2" bestFit="1" customWidth="1"/>
    <col min="9" max="9" width="11" customWidth="1"/>
    <col min="10" max="10" width="12.81640625" customWidth="1"/>
    <col min="11" max="11" width="9.54296875" customWidth="1"/>
    <col min="12" max="12" width="11.7265625" style="3" bestFit="1" customWidth="1"/>
    <col min="13" max="13" width="9.54296875" customWidth="1"/>
    <col min="14" max="14" width="10.54296875" style="4" customWidth="1"/>
    <col min="15" max="15" width="5.54296875" bestFit="1" customWidth="1"/>
    <col min="17" max="17" width="10.90625" style="5"/>
  </cols>
  <sheetData>
    <row r="1" spans="1:17" x14ac:dyDescent="0.35">
      <c r="C1" t="s">
        <v>0</v>
      </c>
    </row>
    <row r="2" spans="1:17" x14ac:dyDescent="0.35">
      <c r="C2" t="s">
        <v>1</v>
      </c>
    </row>
    <row r="5" spans="1:17" x14ac:dyDescent="0.35">
      <c r="A5" s="6" t="s">
        <v>2</v>
      </c>
      <c r="B5" s="7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8" t="s">
        <v>9</v>
      </c>
      <c r="I5" s="6" t="s">
        <v>10</v>
      </c>
      <c r="J5" s="6" t="s">
        <v>11</v>
      </c>
      <c r="K5" s="6" t="s">
        <v>12</v>
      </c>
      <c r="L5" s="9" t="s">
        <v>13</v>
      </c>
      <c r="N5" s="4" t="s">
        <v>14</v>
      </c>
      <c r="O5" t="s">
        <v>15</v>
      </c>
    </row>
    <row r="7" spans="1:17" x14ac:dyDescent="0.35">
      <c r="C7" t="s">
        <v>16</v>
      </c>
      <c r="E7" t="s">
        <v>17</v>
      </c>
    </row>
    <row r="8" spans="1:17" x14ac:dyDescent="0.35">
      <c r="A8" s="1">
        <v>1</v>
      </c>
      <c r="B8" s="1">
        <v>7</v>
      </c>
      <c r="C8" t="s">
        <v>18</v>
      </c>
      <c r="E8" t="s">
        <v>19</v>
      </c>
      <c r="G8" t="s">
        <v>20</v>
      </c>
      <c r="H8" s="2">
        <f t="shared" ref="H8:H30" si="0">IF(L8&lt;&gt;"",L8-O8,0)</f>
        <v>8.085069444444648E-3</v>
      </c>
      <c r="I8" s="2">
        <f t="shared" ref="I8:I30" si="1">H8-H$8</f>
        <v>0</v>
      </c>
      <c r="J8" t="str">
        <f>IF(L8&lt;&gt;"",COUNTIF(G$8:G8,G8)&amp;". "&amp;G8,"")</f>
        <v>1. Jed Masters</v>
      </c>
      <c r="L8" s="3">
        <v>0.51294618055555563</v>
      </c>
      <c r="N8" s="4">
        <v>31761</v>
      </c>
      <c r="O8" s="10">
        <v>0.50486111111111098</v>
      </c>
      <c r="Q8" s="5">
        <f>COUNTIF(A8:A30,"dns")</f>
        <v>6</v>
      </c>
    </row>
    <row r="9" spans="1:17" x14ac:dyDescent="0.35">
      <c r="A9" s="1">
        <v>2</v>
      </c>
      <c r="B9" s="1">
        <v>15</v>
      </c>
      <c r="C9" t="s">
        <v>21</v>
      </c>
      <c r="E9" t="s">
        <v>22</v>
      </c>
      <c r="F9" t="s">
        <v>23</v>
      </c>
      <c r="G9" t="s">
        <v>24</v>
      </c>
      <c r="H9" s="2">
        <f t="shared" si="0"/>
        <v>9.4843749999996563E-3</v>
      </c>
      <c r="I9" s="2">
        <f t="shared" si="1"/>
        <v>1.3993055555550082E-3</v>
      </c>
      <c r="J9" t="str">
        <f>IF(L9&lt;&gt;"",COUNTIF(G$8:G9,G9)&amp;". "&amp;G9,"")</f>
        <v>1. Jed Männer</v>
      </c>
      <c r="L9" s="3">
        <v>0.51990104166666662</v>
      </c>
      <c r="N9" s="4">
        <v>38255</v>
      </c>
      <c r="O9" s="10">
        <v>0.51041666666666696</v>
      </c>
    </row>
    <row r="10" spans="1:17" x14ac:dyDescent="0.35">
      <c r="A10" s="1">
        <v>3</v>
      </c>
      <c r="B10" s="1">
        <v>14</v>
      </c>
      <c r="C10" t="s">
        <v>25</v>
      </c>
      <c r="E10" t="s">
        <v>26</v>
      </c>
      <c r="F10" t="s">
        <v>23</v>
      </c>
      <c r="G10" t="s">
        <v>24</v>
      </c>
      <c r="H10" s="2">
        <f t="shared" si="0"/>
        <v>9.5005787037039102E-3</v>
      </c>
      <c r="I10" s="2">
        <f t="shared" si="1"/>
        <v>1.4155092592592622E-3</v>
      </c>
      <c r="J10" t="str">
        <f>IF(L10&lt;&gt;"",COUNTIF(G$8:G10,G10)&amp;". "&amp;G10,"")</f>
        <v>2. Jed Männer</v>
      </c>
      <c r="L10" s="3">
        <v>0.51922280092592588</v>
      </c>
      <c r="N10" s="4">
        <v>32127</v>
      </c>
      <c r="O10" s="10">
        <v>0.50972222222222197</v>
      </c>
    </row>
    <row r="11" spans="1:17" x14ac:dyDescent="0.35">
      <c r="A11" s="1">
        <v>4</v>
      </c>
      <c r="B11" s="1">
        <v>3</v>
      </c>
      <c r="C11" t="s">
        <v>27</v>
      </c>
      <c r="G11" t="s">
        <v>28</v>
      </c>
      <c r="H11" s="2">
        <f t="shared" si="0"/>
        <v>9.6101851851855269E-3</v>
      </c>
      <c r="I11" s="2">
        <f t="shared" si="1"/>
        <v>1.5251157407408789E-3</v>
      </c>
      <c r="J11" t="str">
        <f>IF(L11&lt;&gt;"",COUNTIF(G$8:G11,G11)&amp;". "&amp;G11,"")</f>
        <v>1. Jed Frauen</v>
      </c>
      <c r="L11" s="3">
        <v>0.51169351851851852</v>
      </c>
      <c r="N11" s="4">
        <v>35678</v>
      </c>
      <c r="O11" s="10">
        <v>0.50208333333333299</v>
      </c>
    </row>
    <row r="12" spans="1:17" x14ac:dyDescent="0.35">
      <c r="A12" s="1">
        <v>5</v>
      </c>
      <c r="B12" s="1">
        <v>12</v>
      </c>
      <c r="C12" t="s">
        <v>29</v>
      </c>
      <c r="E12" t="s">
        <v>30</v>
      </c>
      <c r="F12" t="s">
        <v>23</v>
      </c>
      <c r="G12" t="s">
        <v>24</v>
      </c>
      <c r="H12" s="2">
        <f t="shared" si="0"/>
        <v>9.9130787037040591E-3</v>
      </c>
      <c r="I12" s="2">
        <f t="shared" si="1"/>
        <v>1.828009259259411E-3</v>
      </c>
      <c r="J12" t="str">
        <f>IF(L12&lt;&gt;"",COUNTIF(G$8:G12,G12)&amp;". "&amp;G12,"")</f>
        <v>3. Jed Männer</v>
      </c>
      <c r="L12" s="3">
        <v>0.51824641203703703</v>
      </c>
      <c r="N12" s="4">
        <v>38183</v>
      </c>
      <c r="O12" s="10">
        <v>0.50833333333333297</v>
      </c>
    </row>
    <row r="13" spans="1:17" x14ac:dyDescent="0.35">
      <c r="A13" s="1">
        <v>6</v>
      </c>
      <c r="B13" s="1">
        <v>4</v>
      </c>
      <c r="C13" t="s">
        <v>31</v>
      </c>
      <c r="G13" t="s">
        <v>28</v>
      </c>
      <c r="H13" s="2">
        <f t="shared" si="0"/>
        <v>9.9356481481479575E-3</v>
      </c>
      <c r="I13" s="2">
        <f t="shared" si="1"/>
        <v>1.8505787037033095E-3</v>
      </c>
      <c r="J13" t="str">
        <f>IF(L13&lt;&gt;"",COUNTIF(G$8:G13,G13)&amp;". "&amp;G13,"")</f>
        <v>2. Jed Frauen</v>
      </c>
      <c r="L13" s="3">
        <v>0.51271342592592595</v>
      </c>
      <c r="N13" s="4">
        <v>38934</v>
      </c>
      <c r="O13" s="10">
        <v>0.50277777777777799</v>
      </c>
    </row>
    <row r="14" spans="1:17" x14ac:dyDescent="0.35">
      <c r="A14" s="1">
        <v>7</v>
      </c>
      <c r="B14" s="1">
        <v>16</v>
      </c>
      <c r="C14" t="s">
        <v>32</v>
      </c>
      <c r="E14" t="s">
        <v>33</v>
      </c>
      <c r="G14" t="s">
        <v>24</v>
      </c>
      <c r="H14" s="2">
        <f t="shared" si="0"/>
        <v>9.9796296296297271E-3</v>
      </c>
      <c r="I14" s="2">
        <f t="shared" si="1"/>
        <v>1.8945601851850791E-3</v>
      </c>
      <c r="J14" t="str">
        <f>IF(L14&lt;&gt;"",COUNTIF(G$8:G14,G14)&amp;". "&amp;G14,"")</f>
        <v>4. Jed Männer</v>
      </c>
      <c r="L14" s="3">
        <v>0.52109074074074069</v>
      </c>
      <c r="N14" s="4">
        <v>35531</v>
      </c>
      <c r="O14" s="10">
        <v>0.51111111111111096</v>
      </c>
    </row>
    <row r="15" spans="1:17" x14ac:dyDescent="0.35">
      <c r="A15" s="1">
        <v>8</v>
      </c>
      <c r="B15" s="1">
        <v>6</v>
      </c>
      <c r="C15" t="s">
        <v>34</v>
      </c>
      <c r="D15">
        <v>10015203520</v>
      </c>
      <c r="F15" t="s">
        <v>35</v>
      </c>
      <c r="G15" t="s">
        <v>20</v>
      </c>
      <c r="H15" s="2">
        <f t="shared" si="0"/>
        <v>1.0068518518518199E-2</v>
      </c>
      <c r="I15" s="2">
        <f t="shared" si="1"/>
        <v>1.9834490740735511E-3</v>
      </c>
      <c r="J15" t="str">
        <f>IF(L15&lt;&gt;"",COUNTIF(G$8:G15,G15)&amp;". "&amp;G15,"")</f>
        <v>2. Jed Masters</v>
      </c>
      <c r="L15" s="3">
        <v>0.51423518518518518</v>
      </c>
      <c r="N15" s="4" t="s">
        <v>36</v>
      </c>
      <c r="O15" s="10">
        <v>0.50416666666666698</v>
      </c>
    </row>
    <row r="16" spans="1:17" x14ac:dyDescent="0.35">
      <c r="A16" s="1">
        <v>9</v>
      </c>
      <c r="B16" s="1">
        <v>8</v>
      </c>
      <c r="C16" t="s">
        <v>37</v>
      </c>
      <c r="E16" t="s">
        <v>30</v>
      </c>
      <c r="G16" t="s">
        <v>20</v>
      </c>
      <c r="H16" s="2">
        <f t="shared" si="0"/>
        <v>1.007754629629587E-2</v>
      </c>
      <c r="I16" s="2">
        <f t="shared" si="1"/>
        <v>1.9924768518512215E-3</v>
      </c>
      <c r="J16" t="str">
        <f>IF(L16&lt;&gt;"",COUNTIF(G$8:G16,G16)&amp;". "&amp;G16,"")</f>
        <v>3. Jed Masters</v>
      </c>
      <c r="L16" s="3">
        <v>0.51563310185185185</v>
      </c>
      <c r="N16" s="4">
        <v>26309</v>
      </c>
      <c r="O16" s="10">
        <v>0.50555555555555598</v>
      </c>
    </row>
    <row r="17" spans="1:15" x14ac:dyDescent="0.35">
      <c r="A17" s="1">
        <v>10</v>
      </c>
      <c r="B17" s="1">
        <v>9</v>
      </c>
      <c r="C17" t="s">
        <v>38</v>
      </c>
      <c r="E17" t="s">
        <v>39</v>
      </c>
      <c r="G17" t="s">
        <v>20</v>
      </c>
      <c r="H17" s="2">
        <f t="shared" si="0"/>
        <v>1.0616898148148257E-2</v>
      </c>
      <c r="I17" s="2">
        <f t="shared" si="1"/>
        <v>2.5318287037036091E-3</v>
      </c>
      <c r="J17" t="str">
        <f>IF(L17&lt;&gt;"",COUNTIF(G$8:G17,G17)&amp;". "&amp;G17,"")</f>
        <v>4. Jed Masters</v>
      </c>
      <c r="L17" s="3">
        <v>0.51686689814814823</v>
      </c>
      <c r="N17" s="4">
        <v>24262</v>
      </c>
      <c r="O17" s="10">
        <v>0.50624999999999998</v>
      </c>
    </row>
    <row r="18" spans="1:15" x14ac:dyDescent="0.35">
      <c r="A18" s="1">
        <v>11</v>
      </c>
      <c r="B18" s="1">
        <v>13</v>
      </c>
      <c r="C18" t="s">
        <v>40</v>
      </c>
      <c r="E18" t="s">
        <v>41</v>
      </c>
      <c r="F18" t="s">
        <v>23</v>
      </c>
      <c r="G18" t="s">
        <v>24</v>
      </c>
      <c r="H18" s="2">
        <f t="shared" si="0"/>
        <v>1.0651273148147955E-2</v>
      </c>
      <c r="I18" s="2">
        <f t="shared" si="1"/>
        <v>2.566203703703307E-3</v>
      </c>
      <c r="J18" t="str">
        <f>IF(L18&lt;&gt;"",COUNTIF(G$8:G18,G18)&amp;". "&amp;G18,"")</f>
        <v>5. Jed Männer</v>
      </c>
      <c r="L18" s="3">
        <v>0.51967905092592592</v>
      </c>
      <c r="N18" s="4">
        <v>37036</v>
      </c>
      <c r="O18" s="10">
        <v>0.50902777777777797</v>
      </c>
    </row>
    <row r="19" spans="1:15" x14ac:dyDescent="0.35">
      <c r="A19" s="1">
        <v>12</v>
      </c>
      <c r="B19" s="1">
        <v>11</v>
      </c>
      <c r="C19" t="s">
        <v>42</v>
      </c>
      <c r="G19" t="s">
        <v>24</v>
      </c>
      <c r="H19" s="2">
        <f t="shared" si="0"/>
        <v>1.1491782407407336E-2</v>
      </c>
      <c r="I19" s="2">
        <f t="shared" si="1"/>
        <v>3.406712962962688E-3</v>
      </c>
      <c r="J19" t="str">
        <f>IF(L19&lt;&gt;"",COUNTIF(G$8:G19,G19)&amp;". "&amp;G19,"")</f>
        <v>6. Jed Männer</v>
      </c>
      <c r="L19" s="3">
        <v>0.51913067129629631</v>
      </c>
      <c r="N19" s="4">
        <v>29462</v>
      </c>
      <c r="O19" s="10">
        <v>0.50763888888888897</v>
      </c>
    </row>
    <row r="20" spans="1:15" x14ac:dyDescent="0.35">
      <c r="A20" s="1">
        <v>13</v>
      </c>
      <c r="B20" s="1">
        <v>17</v>
      </c>
      <c r="H20" s="2">
        <f t="shared" si="0"/>
        <v>1.1627083333334953E-2</v>
      </c>
      <c r="I20" s="2">
        <f t="shared" si="1"/>
        <v>3.5420138888903052E-3</v>
      </c>
      <c r="L20" s="3">
        <v>0.52343263888888891</v>
      </c>
      <c r="O20" s="10">
        <v>0.51180555555555396</v>
      </c>
    </row>
    <row r="21" spans="1:15" x14ac:dyDescent="0.35">
      <c r="A21" s="1">
        <v>14</v>
      </c>
      <c r="B21" s="1">
        <v>2</v>
      </c>
      <c r="C21" t="s">
        <v>43</v>
      </c>
      <c r="E21" t="s">
        <v>41</v>
      </c>
      <c r="G21" t="s">
        <v>28</v>
      </c>
      <c r="H21" s="2">
        <f t="shared" si="0"/>
        <v>1.1754745370370356E-2</v>
      </c>
      <c r="I21" s="2">
        <f t="shared" si="1"/>
        <v>3.6696759259257083E-3</v>
      </c>
      <c r="J21" t="str">
        <f>IF(L21&lt;&gt;"",COUNTIF(G$8:G21,G21)&amp;". "&amp;G21,"")</f>
        <v>3. Jed Frauen</v>
      </c>
      <c r="L21" s="3">
        <v>0.51314363425925924</v>
      </c>
      <c r="N21" s="4">
        <v>26343</v>
      </c>
      <c r="O21" s="10">
        <v>0.50138888888888888</v>
      </c>
    </row>
    <row r="22" spans="1:15" x14ac:dyDescent="0.35">
      <c r="A22" s="1">
        <v>15</v>
      </c>
      <c r="B22" s="1">
        <v>18</v>
      </c>
      <c r="H22" s="2">
        <f t="shared" si="0"/>
        <v>1.2294444444446495E-2</v>
      </c>
      <c r="I22" s="2">
        <f t="shared" si="1"/>
        <v>4.2093750000018471E-3</v>
      </c>
      <c r="L22" s="3">
        <v>0.52479444444444445</v>
      </c>
      <c r="O22" s="10">
        <v>0.51249999999999796</v>
      </c>
    </row>
    <row r="23" spans="1:15" x14ac:dyDescent="0.35">
      <c r="A23" s="1">
        <v>16</v>
      </c>
      <c r="B23" s="1">
        <v>1</v>
      </c>
      <c r="C23" t="s">
        <v>44</v>
      </c>
      <c r="E23" t="s">
        <v>45</v>
      </c>
      <c r="G23" t="s">
        <v>46</v>
      </c>
      <c r="H23" s="2">
        <f t="shared" si="0"/>
        <v>1.280833333333331E-2</v>
      </c>
      <c r="I23" s="2">
        <f t="shared" si="1"/>
        <v>4.7232638888886624E-3</v>
      </c>
      <c r="J23" t="str">
        <f>IF(L23&lt;&gt;"",COUNTIF(G$8:G23,G23)&amp;". "&amp;G23,"")</f>
        <v>1. Jed Schüler</v>
      </c>
      <c r="L23" s="3">
        <v>0.51350277777777775</v>
      </c>
      <c r="N23" s="4">
        <v>42441</v>
      </c>
      <c r="O23" s="10">
        <v>0.50069444444444444</v>
      </c>
    </row>
    <row r="24" spans="1:15" x14ac:dyDescent="0.35">
      <c r="A24" s="1">
        <v>17</v>
      </c>
      <c r="B24" s="1">
        <v>10</v>
      </c>
      <c r="C24" t="s">
        <v>47</v>
      </c>
      <c r="E24" t="s">
        <v>45</v>
      </c>
      <c r="G24" t="s">
        <v>24</v>
      </c>
      <c r="H24" s="2">
        <f t="shared" si="0"/>
        <v>1.2956597222222643E-2</v>
      </c>
      <c r="I24" s="2">
        <f t="shared" si="1"/>
        <v>4.8715277777779953E-3</v>
      </c>
      <c r="J24" t="str">
        <f>IF(L24&lt;&gt;"",COUNTIF(G$8:G24,G24)&amp;". "&amp;G24,"")</f>
        <v>7. Jed Männer</v>
      </c>
      <c r="L24" s="3">
        <v>0.51990104166666662</v>
      </c>
      <c r="N24" s="4">
        <v>36005</v>
      </c>
      <c r="O24" s="10">
        <v>0.50694444444444398</v>
      </c>
    </row>
    <row r="25" spans="1:15" x14ac:dyDescent="0.35">
      <c r="A25" s="1" t="s">
        <v>48</v>
      </c>
      <c r="B25" s="1">
        <v>5</v>
      </c>
      <c r="C25" t="s">
        <v>49</v>
      </c>
      <c r="E25" t="s">
        <v>50</v>
      </c>
      <c r="F25" t="s">
        <v>23</v>
      </c>
      <c r="G25" t="s">
        <v>28</v>
      </c>
      <c r="H25" s="2">
        <f t="shared" si="0"/>
        <v>0</v>
      </c>
      <c r="I25" s="2">
        <f t="shared" si="1"/>
        <v>-8.085069444444648E-3</v>
      </c>
      <c r="J25" t="str">
        <f>IF(L25&lt;&gt;"",COUNTIF(G$8:G25,G25)&amp;". "&amp;G25,"")</f>
        <v/>
      </c>
      <c r="N25" s="4">
        <v>29872</v>
      </c>
      <c r="O25" s="10">
        <v>0.50347222222222199</v>
      </c>
    </row>
    <row r="26" spans="1:15" hidden="1" x14ac:dyDescent="0.35">
      <c r="A26" s="1" t="s">
        <v>48</v>
      </c>
      <c r="B26" s="1">
        <v>19</v>
      </c>
      <c r="H26" s="2">
        <f t="shared" si="0"/>
        <v>0</v>
      </c>
      <c r="I26" s="2">
        <f t="shared" si="1"/>
        <v>-8.085069444444648E-3</v>
      </c>
      <c r="O26" s="10">
        <v>0.51319444444444196</v>
      </c>
    </row>
    <row r="27" spans="1:15" hidden="1" x14ac:dyDescent="0.35">
      <c r="A27" s="1" t="s">
        <v>48</v>
      </c>
      <c r="B27" s="1">
        <v>20</v>
      </c>
      <c r="H27" s="2">
        <f t="shared" si="0"/>
        <v>0</v>
      </c>
      <c r="I27" s="2">
        <f t="shared" si="1"/>
        <v>-8.085069444444648E-3</v>
      </c>
      <c r="O27" s="10">
        <v>0.51388888888888595</v>
      </c>
    </row>
    <row r="28" spans="1:15" hidden="1" x14ac:dyDescent="0.35">
      <c r="A28" s="1" t="s">
        <v>48</v>
      </c>
      <c r="B28" s="1">
        <v>21</v>
      </c>
      <c r="H28" s="2">
        <f t="shared" si="0"/>
        <v>0</v>
      </c>
      <c r="I28" s="2">
        <f t="shared" si="1"/>
        <v>-8.085069444444648E-3</v>
      </c>
      <c r="O28" s="10">
        <v>0.51458333333332995</v>
      </c>
    </row>
    <row r="29" spans="1:15" hidden="1" x14ac:dyDescent="0.35">
      <c r="A29" s="1" t="s">
        <v>48</v>
      </c>
      <c r="B29" s="1">
        <v>22</v>
      </c>
      <c r="H29" s="2">
        <f t="shared" si="0"/>
        <v>0</v>
      </c>
      <c r="I29" s="2">
        <f t="shared" si="1"/>
        <v>-8.085069444444648E-3</v>
      </c>
      <c r="O29" s="10">
        <v>0.51527777777777395</v>
      </c>
    </row>
    <row r="30" spans="1:15" hidden="1" x14ac:dyDescent="0.35">
      <c r="A30" s="1" t="s">
        <v>48</v>
      </c>
      <c r="B30" s="1">
        <v>23</v>
      </c>
      <c r="H30" s="2">
        <f t="shared" si="0"/>
        <v>0</v>
      </c>
      <c r="I30" s="2">
        <f t="shared" si="1"/>
        <v>-8.085069444444648E-3</v>
      </c>
      <c r="O30" s="10">
        <v>0.51597222222221795</v>
      </c>
    </row>
    <row r="31" spans="1:15" x14ac:dyDescent="0.35">
      <c r="O31" s="10"/>
    </row>
    <row r="33" spans="1:15" x14ac:dyDescent="0.35">
      <c r="C33" t="s">
        <v>51</v>
      </c>
      <c r="E33" t="s">
        <v>52</v>
      </c>
    </row>
    <row r="34" spans="1:15" x14ac:dyDescent="0.35">
      <c r="A34" s="1">
        <v>1</v>
      </c>
      <c r="B34" s="1">
        <v>35</v>
      </c>
      <c r="C34" t="s">
        <v>53</v>
      </c>
      <c r="D34">
        <v>10163232590</v>
      </c>
      <c r="E34" t="s">
        <v>50</v>
      </c>
      <c r="F34" t="s">
        <v>54</v>
      </c>
      <c r="G34" t="s">
        <v>55</v>
      </c>
      <c r="H34" s="2">
        <f t="shared" ref="H34:H39" si="2">IF(L34&lt;&gt;"",L34-O34,0)</f>
        <v>1.0629050925925476E-2</v>
      </c>
      <c r="I34" s="2">
        <f t="shared" ref="I34:I39" si="3">H34-H$34</f>
        <v>0</v>
      </c>
      <c r="J34" t="str">
        <f>IF(L34&lt;&gt;"",COUNTIF(F$34:F34,"HES")&amp;". "&amp;F34,"")&amp;" "&amp;G34</f>
        <v>1. HES  Schüler -  U 11</v>
      </c>
      <c r="L34" s="3">
        <v>0.5349346064814815</v>
      </c>
      <c r="N34" s="4">
        <v>42611</v>
      </c>
      <c r="O34" s="10">
        <v>0.52430555555555602</v>
      </c>
    </row>
    <row r="35" spans="1:15" x14ac:dyDescent="0.35">
      <c r="A35" s="1">
        <v>2</v>
      </c>
      <c r="B35" s="1">
        <v>32</v>
      </c>
      <c r="C35" t="s">
        <v>56</v>
      </c>
      <c r="D35">
        <v>10172418389</v>
      </c>
      <c r="E35" t="s">
        <v>57</v>
      </c>
      <c r="F35" t="s">
        <v>58</v>
      </c>
      <c r="G35" t="s">
        <v>59</v>
      </c>
      <c r="H35" s="2">
        <f t="shared" si="2"/>
        <v>1.1214004629629626E-2</v>
      </c>
      <c r="I35" s="2">
        <f t="shared" si="3"/>
        <v>5.8495370370414967E-4</v>
      </c>
      <c r="L35" s="3">
        <v>0.53343622685185188</v>
      </c>
      <c r="N35" s="4" t="s">
        <v>60</v>
      </c>
      <c r="O35" s="10">
        <v>0.52222222222222225</v>
      </c>
    </row>
    <row r="36" spans="1:15" x14ac:dyDescent="0.35">
      <c r="A36" s="1">
        <v>3</v>
      </c>
      <c r="B36" s="1">
        <v>36</v>
      </c>
      <c r="C36" t="s">
        <v>61</v>
      </c>
      <c r="D36">
        <v>10154674261</v>
      </c>
      <c r="E36" t="s">
        <v>62</v>
      </c>
      <c r="F36" t="s">
        <v>54</v>
      </c>
      <c r="G36" t="s">
        <v>59</v>
      </c>
      <c r="H36" s="2">
        <f t="shared" si="2"/>
        <v>1.1419444444444427E-2</v>
      </c>
      <c r="I36" s="2">
        <f t="shared" si="3"/>
        <v>7.9039351851895034E-4</v>
      </c>
      <c r="J36" t="str">
        <f>IF(L36&lt;&gt;"",COUNTIF(F$34:F36,"HES")&amp;". "&amp;F36,"")&amp;" "&amp;G36</f>
        <v>2. HES  Schüler - U 11</v>
      </c>
      <c r="L36" s="3">
        <v>0.53641944444444445</v>
      </c>
      <c r="N36" s="4" t="s">
        <v>63</v>
      </c>
      <c r="O36" s="10">
        <v>0.52500000000000002</v>
      </c>
    </row>
    <row r="37" spans="1:15" x14ac:dyDescent="0.35">
      <c r="A37" s="1">
        <v>4</v>
      </c>
      <c r="B37" s="1">
        <v>33</v>
      </c>
      <c r="C37" t="s">
        <v>64</v>
      </c>
      <c r="D37">
        <v>10166897877</v>
      </c>
      <c r="E37" t="s">
        <v>65</v>
      </c>
      <c r="F37" t="s">
        <v>54</v>
      </c>
      <c r="G37" t="s">
        <v>59</v>
      </c>
      <c r="H37" s="2">
        <f t="shared" si="2"/>
        <v>1.2775462962962614E-2</v>
      </c>
      <c r="I37" s="2">
        <f t="shared" si="3"/>
        <v>2.1464120370371376E-3</v>
      </c>
      <c r="J37" t="str">
        <f>IF(L37&lt;&gt;"",COUNTIF(F$34:F37,"HES")&amp;". "&amp;F37,"")&amp;" "&amp;G37</f>
        <v>3. HES  Schüler - U 11</v>
      </c>
      <c r="L37" s="3">
        <v>0.53569212962962964</v>
      </c>
      <c r="N37" s="4" t="s">
        <v>66</v>
      </c>
      <c r="O37" s="10">
        <v>0.52291666666666703</v>
      </c>
    </row>
    <row r="38" spans="1:15" x14ac:dyDescent="0.35">
      <c r="A38" s="1">
        <v>5</v>
      </c>
      <c r="B38" s="1">
        <v>34</v>
      </c>
      <c r="C38" t="s">
        <v>67</v>
      </c>
      <c r="D38">
        <v>10154676887</v>
      </c>
      <c r="E38" t="s">
        <v>62</v>
      </c>
      <c r="F38" t="s">
        <v>54</v>
      </c>
      <c r="G38" t="s">
        <v>59</v>
      </c>
      <c r="H38" s="2">
        <f t="shared" si="2"/>
        <v>1.616481481481491E-2</v>
      </c>
      <c r="I38" s="2">
        <f t="shared" si="3"/>
        <v>5.5357638888894334E-3</v>
      </c>
      <c r="J38" t="str">
        <f>IF(L38&lt;&gt;"",COUNTIF(F$34:F38,"HES")&amp;". "&amp;F38,"")&amp;" "&amp;G38</f>
        <v>4. HES  Schüler - U 11</v>
      </c>
      <c r="L38" s="3">
        <v>0.53977592592592594</v>
      </c>
      <c r="N38" s="4" t="s">
        <v>63</v>
      </c>
      <c r="O38" s="10">
        <v>0.52361111111111103</v>
      </c>
    </row>
    <row r="39" spans="1:15" x14ac:dyDescent="0.35">
      <c r="A39" s="1" t="s">
        <v>48</v>
      </c>
      <c r="B39" s="1">
        <v>31</v>
      </c>
      <c r="C39" t="s">
        <v>68</v>
      </c>
      <c r="D39">
        <v>10164450851</v>
      </c>
      <c r="E39" t="s">
        <v>69</v>
      </c>
      <c r="F39" t="s">
        <v>54</v>
      </c>
      <c r="G39" t="s">
        <v>59</v>
      </c>
      <c r="H39" s="2">
        <f t="shared" si="2"/>
        <v>0</v>
      </c>
      <c r="I39" s="2">
        <f t="shared" si="3"/>
        <v>-1.0629050925925476E-2</v>
      </c>
      <c r="J39" t="str">
        <f>IF(L39&lt;&gt;"",COUNTIF(F$34:F39,"HES")&amp;". "&amp;F39,"")&amp;" "&amp;G39</f>
        <v xml:space="preserve">  Schüler - U 11</v>
      </c>
      <c r="N39" s="4" t="s">
        <v>70</v>
      </c>
      <c r="O39" s="10">
        <v>0.52152777777777781</v>
      </c>
    </row>
    <row r="42" spans="1:15" x14ac:dyDescent="0.35">
      <c r="C42" t="s">
        <v>71</v>
      </c>
      <c r="E42" t="s">
        <v>72</v>
      </c>
    </row>
    <row r="43" spans="1:15" x14ac:dyDescent="0.35">
      <c r="A43" s="1">
        <v>1</v>
      </c>
      <c r="B43" s="1">
        <v>44</v>
      </c>
      <c r="C43" t="s">
        <v>73</v>
      </c>
      <c r="D43">
        <v>10163240472</v>
      </c>
      <c r="E43" t="s">
        <v>50</v>
      </c>
      <c r="F43" t="s">
        <v>54</v>
      </c>
      <c r="G43" t="s">
        <v>74</v>
      </c>
      <c r="H43" s="2">
        <f t="shared" ref="H43:H50" si="4">IF(L43&lt;&gt;"",L43-O43,0)</f>
        <v>1.0202430555555031E-2</v>
      </c>
      <c r="I43" s="2">
        <f t="shared" ref="I43:I52" si="5">H43-H$43</f>
        <v>0</v>
      </c>
      <c r="J43" t="str">
        <f>IF(L43&lt;&gt;"",COUNTIF(F$43:F43,"HES")&amp;". "&amp;F43,"")&amp;" "&amp;G43</f>
        <v>1. HES  Schüler - U 13</v>
      </c>
      <c r="L43" s="3">
        <v>0.54075798611111103</v>
      </c>
      <c r="N43" s="4" t="s">
        <v>75</v>
      </c>
      <c r="O43" s="10">
        <v>0.530555555555556</v>
      </c>
    </row>
    <row r="44" spans="1:15" x14ac:dyDescent="0.35">
      <c r="A44" s="1">
        <f t="shared" ref="A44:A50" si="6">_xlfn.IFNA(IF(H44&lt;&gt;"",_xlfn.RANK.EQ(H44,H$43:H$50,1)),"")</f>
        <v>2</v>
      </c>
      <c r="B44" s="1">
        <v>46</v>
      </c>
      <c r="C44" t="s">
        <v>76</v>
      </c>
      <c r="D44">
        <v>10149639860</v>
      </c>
      <c r="E44" t="s">
        <v>50</v>
      </c>
      <c r="F44" t="s">
        <v>54</v>
      </c>
      <c r="G44" t="s">
        <v>74</v>
      </c>
      <c r="H44" s="2">
        <f t="shared" si="4"/>
        <v>1.0258564814815241E-2</v>
      </c>
      <c r="I44" s="2">
        <f t="shared" si="5"/>
        <v>5.6134259260209873E-5</v>
      </c>
      <c r="J44" t="str">
        <f>IF(L44&lt;&gt;"",COUNTIF(F$43:F44,"HES")&amp;". "&amp;F44,"")&amp;" "&amp;G44</f>
        <v>2. HES  Schüler - U 13</v>
      </c>
      <c r="L44" s="3">
        <v>0.54220300925925924</v>
      </c>
      <c r="M44" t="s">
        <v>77</v>
      </c>
      <c r="N44" s="4" t="s">
        <v>78</v>
      </c>
      <c r="O44" s="10">
        <v>0.531944444444444</v>
      </c>
    </row>
    <row r="45" spans="1:15" x14ac:dyDescent="0.35">
      <c r="A45" s="1">
        <f t="shared" si="6"/>
        <v>3</v>
      </c>
      <c r="B45" s="1">
        <v>40</v>
      </c>
      <c r="C45" t="s">
        <v>79</v>
      </c>
      <c r="D45">
        <v>10142066382</v>
      </c>
      <c r="E45" t="s">
        <v>80</v>
      </c>
      <c r="F45" t="s">
        <v>54</v>
      </c>
      <c r="G45" t="s">
        <v>74</v>
      </c>
      <c r="H45" s="2">
        <f t="shared" si="4"/>
        <v>1.0859606481481432E-2</v>
      </c>
      <c r="I45" s="2">
        <f t="shared" si="5"/>
        <v>6.5717592592640095E-4</v>
      </c>
      <c r="J45" t="str">
        <f>IF(L45&lt;&gt;"",COUNTIF(F$43:F45,"HES")&amp;". "&amp;F45,"")&amp;" "&amp;G45</f>
        <v>3. HES  Schüler - U 13</v>
      </c>
      <c r="L45" s="3">
        <v>0.53863738425925922</v>
      </c>
      <c r="N45" s="4" t="s">
        <v>81</v>
      </c>
      <c r="O45" s="10">
        <v>0.52777777777777779</v>
      </c>
    </row>
    <row r="46" spans="1:15" x14ac:dyDescent="0.35">
      <c r="A46" s="1">
        <f t="shared" si="6"/>
        <v>4</v>
      </c>
      <c r="B46" s="1">
        <v>45</v>
      </c>
      <c r="C46" t="s">
        <v>82</v>
      </c>
      <c r="D46">
        <v>10126281250</v>
      </c>
      <c r="E46" t="s">
        <v>83</v>
      </c>
      <c r="F46" t="s">
        <v>54</v>
      </c>
      <c r="G46" t="s">
        <v>74</v>
      </c>
      <c r="H46" s="2">
        <f t="shared" si="4"/>
        <v>1.124803240740746E-2</v>
      </c>
      <c r="I46" s="2">
        <f t="shared" si="5"/>
        <v>1.045601851852429E-3</v>
      </c>
      <c r="J46" t="str">
        <f>IF(L46&lt;&gt;"",COUNTIF(F$43:F46,"HES")&amp;". "&amp;F46,"")&amp;" "&amp;G46</f>
        <v>4. HES  Schüler - U 13</v>
      </c>
      <c r="L46" s="3">
        <v>0.54249803240740746</v>
      </c>
      <c r="N46" s="4" t="s">
        <v>84</v>
      </c>
      <c r="O46" s="10">
        <v>0.53125</v>
      </c>
    </row>
    <row r="47" spans="1:15" x14ac:dyDescent="0.35">
      <c r="A47" s="1">
        <f t="shared" si="6"/>
        <v>5</v>
      </c>
      <c r="B47" s="1">
        <v>41</v>
      </c>
      <c r="C47" t="s">
        <v>85</v>
      </c>
      <c r="D47">
        <v>10154459245</v>
      </c>
      <c r="E47" t="s">
        <v>86</v>
      </c>
      <c r="F47" t="s">
        <v>54</v>
      </c>
      <c r="G47" t="s">
        <v>74</v>
      </c>
      <c r="H47" s="2">
        <f t="shared" si="4"/>
        <v>1.1310995370370502E-2</v>
      </c>
      <c r="I47" s="2">
        <f t="shared" si="5"/>
        <v>1.1085648148154714E-3</v>
      </c>
      <c r="J47" t="str">
        <f>IF(L47&lt;&gt;"",COUNTIF(F$43:F47,"HES")&amp;". "&amp;F47,"")&amp;" "&amp;G47</f>
        <v>5. HES  Schüler - U 13</v>
      </c>
      <c r="L47" s="3">
        <v>0.53978321759259251</v>
      </c>
      <c r="N47" s="4" t="s">
        <v>87</v>
      </c>
      <c r="O47" s="10">
        <v>0.52847222222222201</v>
      </c>
    </row>
    <row r="48" spans="1:15" x14ac:dyDescent="0.35">
      <c r="A48" s="1">
        <f t="shared" si="6"/>
        <v>6</v>
      </c>
      <c r="B48" s="1">
        <v>43</v>
      </c>
      <c r="C48" t="s">
        <v>88</v>
      </c>
      <c r="D48">
        <v>10154676988</v>
      </c>
      <c r="E48" t="s">
        <v>83</v>
      </c>
      <c r="F48" t="s">
        <v>54</v>
      </c>
      <c r="G48" t="s">
        <v>74</v>
      </c>
      <c r="H48" s="2">
        <f t="shared" si="4"/>
        <v>1.1766319444444506E-2</v>
      </c>
      <c r="I48" s="2">
        <f t="shared" si="5"/>
        <v>1.5638888888894753E-3</v>
      </c>
      <c r="J48" t="str">
        <f>IF(L48&lt;&gt;"",COUNTIF(F$43:F48,"HES")&amp;". "&amp;F48,"")&amp;" "&amp;G48</f>
        <v>6. HES  Schüler - U 13</v>
      </c>
      <c r="L48" s="3">
        <v>0.54162743055555551</v>
      </c>
      <c r="N48" s="4" t="s">
        <v>89</v>
      </c>
      <c r="O48" s="10">
        <v>0.52986111111111101</v>
      </c>
    </row>
    <row r="49" spans="1:15" x14ac:dyDescent="0.35">
      <c r="A49" s="1">
        <f t="shared" si="6"/>
        <v>7</v>
      </c>
      <c r="B49" s="1">
        <v>42</v>
      </c>
      <c r="C49" t="s">
        <v>90</v>
      </c>
      <c r="D49">
        <v>10176067916</v>
      </c>
      <c r="E49" t="s">
        <v>91</v>
      </c>
      <c r="F49" t="s">
        <v>54</v>
      </c>
      <c r="G49" t="s">
        <v>74</v>
      </c>
      <c r="H49" s="2">
        <f t="shared" si="4"/>
        <v>1.2196412037036697E-2</v>
      </c>
      <c r="I49" s="2">
        <f t="shared" si="5"/>
        <v>1.9939814814816659E-3</v>
      </c>
      <c r="J49" t="str">
        <f>IF(L49&lt;&gt;"",COUNTIF(F$43:F49,"HES")&amp;". "&amp;F49,"")&amp;" "&amp;G49</f>
        <v>7. HES  Schüler - U 13</v>
      </c>
      <c r="L49" s="3">
        <v>0.5413630787037037</v>
      </c>
      <c r="N49" s="4" t="s">
        <v>92</v>
      </c>
      <c r="O49" s="10">
        <v>0.52916666666666701</v>
      </c>
    </row>
    <row r="50" spans="1:15" x14ac:dyDescent="0.35">
      <c r="A50" s="1">
        <f t="shared" si="6"/>
        <v>8</v>
      </c>
      <c r="B50" s="1">
        <v>39</v>
      </c>
      <c r="C50" t="s">
        <v>93</v>
      </c>
      <c r="D50">
        <v>10175427918</v>
      </c>
      <c r="E50" t="s">
        <v>50</v>
      </c>
      <c r="F50" t="s">
        <v>54</v>
      </c>
      <c r="G50" t="s">
        <v>94</v>
      </c>
      <c r="H50" s="2">
        <f t="shared" si="4"/>
        <v>0.34761307870370373</v>
      </c>
      <c r="I50" s="2">
        <f t="shared" si="5"/>
        <v>0.3374106481481487</v>
      </c>
      <c r="J50" t="str">
        <f>IF(L50&lt;&gt;"",COUNTIF(F$43:F50,"HES")&amp;". "&amp;F50,"")&amp;" "&amp;G50</f>
        <v>8. HES  Schüler - U13</v>
      </c>
      <c r="L50" s="3">
        <v>0.87469641203703707</v>
      </c>
      <c r="N50" s="4">
        <v>42331</v>
      </c>
      <c r="O50" s="10">
        <v>0.52708333333333335</v>
      </c>
    </row>
    <row r="51" spans="1:15" x14ac:dyDescent="0.35">
      <c r="I51" s="2">
        <f t="shared" si="5"/>
        <v>-1.0202430555555031E-2</v>
      </c>
      <c r="J51" t="str">
        <f>IF(L51&lt;&gt;"",COUNTIF(F$43:F51,"HES")&amp;". "&amp;F51,"")&amp;" "&amp;G51</f>
        <v xml:space="preserve"> </v>
      </c>
    </row>
    <row r="52" spans="1:15" x14ac:dyDescent="0.35">
      <c r="C52" t="s">
        <v>95</v>
      </c>
      <c r="E52" t="s">
        <v>96</v>
      </c>
      <c r="I52" s="2">
        <f t="shared" si="5"/>
        <v>-1.0202430555555031E-2</v>
      </c>
      <c r="J52" t="str">
        <f>IF(L52&lt;&gt;"",COUNTIF(F$43:F52,"HES")&amp;". "&amp;F52,"")&amp;" "&amp;G52</f>
        <v xml:space="preserve"> </v>
      </c>
    </row>
    <row r="53" spans="1:15" x14ac:dyDescent="0.35">
      <c r="A53" s="1">
        <f>_xlfn.IFNA(IF(H53&lt;&gt;"",_xlfn.RANK.EQ(H53,H$53:H$53,1)),"")</f>
        <v>1</v>
      </c>
      <c r="B53" s="1">
        <v>49</v>
      </c>
      <c r="C53" t="s">
        <v>97</v>
      </c>
      <c r="D53">
        <v>10176683662</v>
      </c>
      <c r="E53" t="s">
        <v>50</v>
      </c>
      <c r="F53" t="s">
        <v>54</v>
      </c>
      <c r="G53" t="s">
        <v>98</v>
      </c>
      <c r="H53" s="2">
        <f>L53-O53</f>
        <v>1.6198495370370436E-2</v>
      </c>
      <c r="J53" t="str">
        <f>IF(L53&lt;&gt;"",COUNTIF(F$53:F53,"HES")&amp;". "&amp;F53,"")&amp;" "&amp;G53</f>
        <v>1. HES  Schüler - U 13w</v>
      </c>
      <c r="L53" s="3">
        <v>0.5502262731481482</v>
      </c>
      <c r="N53" s="4" t="s">
        <v>99</v>
      </c>
      <c r="O53" s="10">
        <v>0.53402777777777777</v>
      </c>
    </row>
    <row r="55" spans="1:15" hidden="1" x14ac:dyDescent="0.35"/>
    <row r="56" spans="1:15" x14ac:dyDescent="0.35">
      <c r="C56" t="s">
        <v>100</v>
      </c>
      <c r="E56" t="s">
        <v>101</v>
      </c>
    </row>
    <row r="57" spans="1:15" x14ac:dyDescent="0.35">
      <c r="A57" s="1">
        <f>_xlfn.IFNA(IF(H57&lt;&gt;"",_xlfn.RANK.EQ(H57,H$57:H$66,1)),"")-1</f>
        <v>1</v>
      </c>
      <c r="B57" s="1">
        <v>58</v>
      </c>
      <c r="C57" t="s">
        <v>102</v>
      </c>
      <c r="D57">
        <v>10165992949</v>
      </c>
      <c r="E57" t="s">
        <v>80</v>
      </c>
      <c r="F57" t="s">
        <v>54</v>
      </c>
      <c r="G57" t="s">
        <v>103</v>
      </c>
      <c r="H57" s="2">
        <f t="shared" ref="H57:H66" si="7">IF(L57&lt;&gt;"",L57-O57,0)</f>
        <v>8.9351851851849906E-3</v>
      </c>
      <c r="I57" s="2">
        <f t="shared" ref="I57:I66" si="8">H57-H$57</f>
        <v>0</v>
      </c>
      <c r="J57" t="str">
        <f>IF(L57&lt;&gt;"",COUNTIF(F$57:F57,"HES")&amp;". "&amp;F57,"")&amp;" "&amp;G57</f>
        <v>1. HES  Schüler - U 15</v>
      </c>
      <c r="L57" s="3">
        <v>0.54921296296296296</v>
      </c>
      <c r="N57" s="4" t="s">
        <v>104</v>
      </c>
      <c r="O57" s="10">
        <v>0.54027777777777797</v>
      </c>
    </row>
    <row r="58" spans="1:15" x14ac:dyDescent="0.35">
      <c r="A58" s="1">
        <f t="shared" ref="A58:A65" si="9">_xlfn.IFNA(IF(H58&lt;&gt;"",_xlfn.RANK.EQ(H58,H$57:H$66,1)),"")-1</f>
        <v>2</v>
      </c>
      <c r="B58" s="1">
        <v>57</v>
      </c>
      <c r="C58" t="s">
        <v>105</v>
      </c>
      <c r="D58">
        <v>10165119242</v>
      </c>
      <c r="E58" t="s">
        <v>106</v>
      </c>
      <c r="F58" t="s">
        <v>54</v>
      </c>
      <c r="G58" t="s">
        <v>103</v>
      </c>
      <c r="H58" s="2">
        <f t="shared" si="7"/>
        <v>9.1842592592595862E-3</v>
      </c>
      <c r="I58" s="2">
        <f t="shared" si="8"/>
        <v>2.4907407407459559E-4</v>
      </c>
      <c r="J58" t="str">
        <f>IF(L58&lt;&gt;"",COUNTIF(F$57:F58,"HES")&amp;". "&amp;F58,"")&amp;" "&amp;G58</f>
        <v>2. HES  Schüler - U 15</v>
      </c>
      <c r="L58" s="3">
        <v>0.54876759259259256</v>
      </c>
      <c r="N58" s="4" t="s">
        <v>107</v>
      </c>
      <c r="O58" s="10">
        <v>0.53958333333333297</v>
      </c>
    </row>
    <row r="59" spans="1:15" x14ac:dyDescent="0.35">
      <c r="A59" s="1">
        <f t="shared" si="9"/>
        <v>3</v>
      </c>
      <c r="B59" s="1">
        <v>55</v>
      </c>
      <c r="C59" t="s">
        <v>108</v>
      </c>
      <c r="D59">
        <v>10163590278</v>
      </c>
      <c r="E59" t="s">
        <v>50</v>
      </c>
      <c r="F59" t="s">
        <v>54</v>
      </c>
      <c r="G59" t="s">
        <v>103</v>
      </c>
      <c r="H59" s="2">
        <f t="shared" si="7"/>
        <v>9.4872685185189987E-3</v>
      </c>
      <c r="I59" s="2">
        <f t="shared" si="8"/>
        <v>5.5208333333400805E-4</v>
      </c>
      <c r="J59" t="str">
        <f>IF(L59&lt;&gt;"",COUNTIF(F$57:F59,"HES")&amp;". "&amp;F59,"")&amp;" "&amp;G59</f>
        <v>3. HES  Schüler - U 15</v>
      </c>
      <c r="L59" s="3">
        <v>0.54768171296296297</v>
      </c>
      <c r="N59" s="4" t="s">
        <v>109</v>
      </c>
      <c r="O59" s="10">
        <v>0.53819444444444398</v>
      </c>
    </row>
    <row r="60" spans="1:15" x14ac:dyDescent="0.35">
      <c r="A60" s="1">
        <f t="shared" si="9"/>
        <v>4</v>
      </c>
      <c r="B60" s="1">
        <v>60</v>
      </c>
      <c r="C60" t="s">
        <v>110</v>
      </c>
      <c r="D60">
        <v>10143088724</v>
      </c>
      <c r="E60" t="s">
        <v>80</v>
      </c>
      <c r="F60" t="s">
        <v>54</v>
      </c>
      <c r="G60" t="s">
        <v>103</v>
      </c>
      <c r="H60" s="2">
        <f t="shared" si="7"/>
        <v>9.4974537037034734E-3</v>
      </c>
      <c r="I60" s="2">
        <f t="shared" si="8"/>
        <v>5.6226851851848281E-4</v>
      </c>
      <c r="J60" t="str">
        <f>IF(L60&lt;&gt;"",COUNTIF(F$57:F60,"HES")&amp;". "&amp;F60,"")&amp;" "&amp;G60</f>
        <v>4. HES  Schüler - U 15</v>
      </c>
      <c r="L60" s="3">
        <v>0.55116412037037044</v>
      </c>
      <c r="N60" s="4" t="s">
        <v>111</v>
      </c>
      <c r="O60" s="10">
        <v>0.54166666666666696</v>
      </c>
    </row>
    <row r="61" spans="1:15" x14ac:dyDescent="0.35">
      <c r="A61" s="1">
        <f t="shared" si="9"/>
        <v>5</v>
      </c>
      <c r="B61" s="1">
        <v>52</v>
      </c>
      <c r="C61" t="s">
        <v>112</v>
      </c>
      <c r="D61">
        <v>10175886343</v>
      </c>
      <c r="E61" t="s">
        <v>113</v>
      </c>
      <c r="F61" t="s">
        <v>114</v>
      </c>
      <c r="G61" t="s">
        <v>103</v>
      </c>
      <c r="H61" s="2">
        <f t="shared" si="7"/>
        <v>9.8283564814815039E-3</v>
      </c>
      <c r="I61" s="2">
        <f t="shared" si="8"/>
        <v>8.9317129629651326E-4</v>
      </c>
      <c r="L61" s="3">
        <v>0.5459394675925926</v>
      </c>
      <c r="N61" s="4" t="s">
        <v>115</v>
      </c>
      <c r="O61" s="10">
        <v>0.53611111111111109</v>
      </c>
    </row>
    <row r="62" spans="1:15" x14ac:dyDescent="0.35">
      <c r="A62" s="1">
        <f t="shared" si="9"/>
        <v>6</v>
      </c>
      <c r="B62" s="1">
        <v>59</v>
      </c>
      <c r="C62" t="s">
        <v>116</v>
      </c>
      <c r="D62">
        <v>10154875638</v>
      </c>
      <c r="E62" t="s">
        <v>50</v>
      </c>
      <c r="F62" t="s">
        <v>54</v>
      </c>
      <c r="G62" t="s">
        <v>103</v>
      </c>
      <c r="H62" s="2">
        <f t="shared" si="7"/>
        <v>9.8732638888892055E-3</v>
      </c>
      <c r="I62" s="2">
        <f t="shared" si="8"/>
        <v>9.3807870370421487E-4</v>
      </c>
      <c r="J62" t="str">
        <f>IF(L62&lt;&gt;"",COUNTIF(F$57:F62,"HES")&amp;". "&amp;F62,"")&amp;" "&amp;G62</f>
        <v>5. HES  Schüler - U 15</v>
      </c>
      <c r="L62" s="3">
        <v>0.55084548611111117</v>
      </c>
      <c r="N62" s="4" t="s">
        <v>117</v>
      </c>
      <c r="O62" s="10">
        <v>0.54097222222222197</v>
      </c>
    </row>
    <row r="63" spans="1:15" x14ac:dyDescent="0.35">
      <c r="A63" s="1">
        <f t="shared" si="9"/>
        <v>7</v>
      </c>
      <c r="B63" s="1">
        <v>53</v>
      </c>
      <c r="C63" t="s">
        <v>118</v>
      </c>
      <c r="D63">
        <v>10161272382</v>
      </c>
      <c r="E63" t="s">
        <v>119</v>
      </c>
      <c r="F63" t="s">
        <v>54</v>
      </c>
      <c r="G63" t="s">
        <v>103</v>
      </c>
      <c r="H63" s="2">
        <f t="shared" si="7"/>
        <v>1.0304745370370405E-2</v>
      </c>
      <c r="I63" s="2">
        <f t="shared" si="8"/>
        <v>1.3695601851854144E-3</v>
      </c>
      <c r="J63" t="str">
        <f>IF(L63&lt;&gt;"",COUNTIF(F$57:F63,"HES")&amp;". "&amp;F63,"")&amp;" "&amp;G63</f>
        <v>6. HES  Schüler - U 15</v>
      </c>
      <c r="L63" s="3">
        <v>0.54711030092592594</v>
      </c>
      <c r="N63" s="4" t="s">
        <v>120</v>
      </c>
      <c r="O63" s="10">
        <v>0.53680555555555554</v>
      </c>
    </row>
    <row r="64" spans="1:15" x14ac:dyDescent="0.35">
      <c r="A64" s="1">
        <f t="shared" si="9"/>
        <v>8</v>
      </c>
      <c r="B64" s="1">
        <v>56</v>
      </c>
      <c r="C64" t="s">
        <v>121</v>
      </c>
      <c r="D64">
        <v>10148141313</v>
      </c>
      <c r="E64" t="s">
        <v>83</v>
      </c>
      <c r="F64" t="s">
        <v>54</v>
      </c>
      <c r="G64" t="s">
        <v>103</v>
      </c>
      <c r="H64" s="2">
        <f t="shared" si="7"/>
        <v>1.1050231481481321E-2</v>
      </c>
      <c r="I64" s="2">
        <f t="shared" si="8"/>
        <v>2.1150462962963301E-3</v>
      </c>
      <c r="J64" t="str">
        <f>IF(L64&lt;&gt;"",COUNTIF(F$57:F64,"HES")&amp;". "&amp;F64,"")&amp;" "&amp;G64</f>
        <v>7. HES  Schüler - U 15</v>
      </c>
      <c r="L64" s="3">
        <v>0.54993912037037029</v>
      </c>
      <c r="N64" s="4" t="s">
        <v>122</v>
      </c>
      <c r="O64" s="10">
        <v>0.53888888888888897</v>
      </c>
    </row>
    <row r="65" spans="1:15" x14ac:dyDescent="0.35">
      <c r="A65" s="1">
        <f t="shared" si="9"/>
        <v>9</v>
      </c>
      <c r="B65" s="1">
        <v>61</v>
      </c>
      <c r="C65" t="s">
        <v>123</v>
      </c>
      <c r="D65">
        <v>10161808108</v>
      </c>
      <c r="E65" t="s">
        <v>62</v>
      </c>
      <c r="F65" t="s">
        <v>54</v>
      </c>
      <c r="G65" t="s">
        <v>103</v>
      </c>
      <c r="H65" s="2">
        <f t="shared" si="7"/>
        <v>1.17453703703706E-2</v>
      </c>
      <c r="I65" s="2">
        <f t="shared" si="8"/>
        <v>2.8101851851856097E-3</v>
      </c>
      <c r="J65" t="str">
        <f>IF(L65&lt;&gt;"",COUNTIF(F$57:F65,"HES")&amp;". "&amp;F65,"")&amp;" "&amp;G65</f>
        <v>8. HES  Schüler - U 15</v>
      </c>
      <c r="L65" s="3">
        <v>0.55410648148148156</v>
      </c>
      <c r="N65" s="4" t="s">
        <v>124</v>
      </c>
      <c r="O65" s="10">
        <v>0.54236111111111096</v>
      </c>
    </row>
    <row r="66" spans="1:15" x14ac:dyDescent="0.35">
      <c r="A66" t="s">
        <v>48</v>
      </c>
      <c r="B66" s="1">
        <v>54</v>
      </c>
      <c r="C66" t="s">
        <v>125</v>
      </c>
      <c r="D66">
        <v>10154430852</v>
      </c>
      <c r="E66" t="s">
        <v>83</v>
      </c>
      <c r="F66" t="s">
        <v>54</v>
      </c>
      <c r="G66" t="s">
        <v>103</v>
      </c>
      <c r="H66" s="2">
        <f t="shared" si="7"/>
        <v>0</v>
      </c>
      <c r="I66" s="2">
        <f t="shared" si="8"/>
        <v>-8.9351851851849906E-3</v>
      </c>
      <c r="J66" t="str">
        <f>IF(L66&lt;&gt;"",COUNTIF(F$57:F66,"HES")&amp;". "&amp;F66,"")&amp;" "&amp;G66</f>
        <v xml:space="preserve">  Schüler - U 15</v>
      </c>
      <c r="N66" s="4" t="s">
        <v>126</v>
      </c>
      <c r="O66" s="10">
        <v>0.53749999999999998</v>
      </c>
    </row>
    <row r="68" spans="1:15" x14ac:dyDescent="0.35">
      <c r="C68" t="s">
        <v>127</v>
      </c>
      <c r="D68" t="s">
        <v>128</v>
      </c>
    </row>
    <row r="69" spans="1:15" x14ac:dyDescent="0.35">
      <c r="A69" s="1">
        <f>_xlfn.IFNA(IF(H69&lt;&gt;"",_xlfn.RANK.EQ(H69,H$69:H$74,1)),"")-1</f>
        <v>1</v>
      </c>
      <c r="B69" s="1">
        <v>67</v>
      </c>
      <c r="C69" t="s">
        <v>129</v>
      </c>
      <c r="D69">
        <v>10154442471</v>
      </c>
      <c r="E69" t="s">
        <v>130</v>
      </c>
      <c r="F69" t="s">
        <v>54</v>
      </c>
      <c r="G69" t="s">
        <v>131</v>
      </c>
      <c r="H69" s="2">
        <f t="shared" ref="H69:H74" si="10">IF(L69&lt;&gt;"",L69-O69,0)</f>
        <v>8.87673611111095E-3</v>
      </c>
      <c r="I69" s="2">
        <f t="shared" ref="I69:I74" si="11">H69-H$69</f>
        <v>0</v>
      </c>
      <c r="J69" t="str">
        <f>IF(L69&lt;&gt;"",COUNTIF(F$69:F69,"HES")&amp;". "&amp;F69,"")&amp;" "&amp;G69</f>
        <v>1. HES  Jugend - U 17</v>
      </c>
      <c r="L69" s="3">
        <v>0.5554045138888889</v>
      </c>
      <c r="N69" s="4" t="s">
        <v>132</v>
      </c>
      <c r="O69" s="10">
        <v>0.54652777777777795</v>
      </c>
    </row>
    <row r="70" spans="1:15" x14ac:dyDescent="0.35">
      <c r="A70" s="1">
        <f>_xlfn.IFNA(IF(H70&lt;&gt;"",_xlfn.RANK.EQ(H70,H$69:H$74,1)),"")-1</f>
        <v>2</v>
      </c>
      <c r="B70" s="1">
        <v>65</v>
      </c>
      <c r="C70" t="s">
        <v>133</v>
      </c>
      <c r="D70">
        <v>10176068017</v>
      </c>
      <c r="E70" t="s">
        <v>134</v>
      </c>
      <c r="F70" t="s">
        <v>54</v>
      </c>
      <c r="G70" t="s">
        <v>131</v>
      </c>
      <c r="H70" s="2">
        <f t="shared" si="10"/>
        <v>8.9589120370371367E-3</v>
      </c>
      <c r="I70" s="2">
        <f t="shared" si="11"/>
        <v>8.2175925926186721E-5</v>
      </c>
      <c r="J70" t="str">
        <f>IF(L70&lt;&gt;"",COUNTIF(F$69:F70,"HES")&amp;". "&amp;F70,"")&amp;" "&amp;G70</f>
        <v>2. HES  Jugend - U 17</v>
      </c>
      <c r="L70" s="3">
        <v>0.55409780092592598</v>
      </c>
      <c r="N70" s="4" t="s">
        <v>135</v>
      </c>
      <c r="O70" s="10">
        <v>0.54513888888888884</v>
      </c>
    </row>
    <row r="71" spans="1:15" x14ac:dyDescent="0.35">
      <c r="A71" s="1">
        <f>_xlfn.IFNA(IF(H71&lt;&gt;"",_xlfn.RANK.EQ(H71,H$69:H$74,1)),"")-1</f>
        <v>3</v>
      </c>
      <c r="B71" s="1">
        <v>69</v>
      </c>
      <c r="C71" t="s">
        <v>136</v>
      </c>
      <c r="D71">
        <v>10148139390</v>
      </c>
      <c r="E71" t="s">
        <v>83</v>
      </c>
      <c r="F71" t="s">
        <v>54</v>
      </c>
      <c r="G71" t="s">
        <v>131</v>
      </c>
      <c r="H71" s="2">
        <f t="shared" si="10"/>
        <v>9.3350694444440663E-3</v>
      </c>
      <c r="I71" s="2">
        <f t="shared" si="11"/>
        <v>4.5833333333311632E-4</v>
      </c>
      <c r="J71" t="str">
        <f>IF(L71&lt;&gt;"",COUNTIF(F$69:F71,"HES")&amp;". "&amp;F71,"")&amp;" "&amp;G71</f>
        <v>3. HES  Jugend - U 17</v>
      </c>
      <c r="L71" s="3">
        <v>0.55725173611111112</v>
      </c>
      <c r="N71" s="4" t="s">
        <v>137</v>
      </c>
      <c r="O71" s="10">
        <v>0.54791666666666705</v>
      </c>
    </row>
    <row r="72" spans="1:15" x14ac:dyDescent="0.35">
      <c r="A72" s="1">
        <f>_xlfn.IFNA(IF(H72&lt;&gt;"",_xlfn.RANK.EQ(H72,H$69:H$74,1)),"")-1</f>
        <v>4</v>
      </c>
      <c r="B72" s="1">
        <v>66</v>
      </c>
      <c r="C72" t="s">
        <v>138</v>
      </c>
      <c r="D72">
        <v>10165116919</v>
      </c>
      <c r="E72" t="s">
        <v>33</v>
      </c>
      <c r="F72" t="s">
        <v>54</v>
      </c>
      <c r="G72" t="s">
        <v>131</v>
      </c>
      <c r="H72" s="2">
        <f t="shared" si="10"/>
        <v>9.4797453703707735E-3</v>
      </c>
      <c r="I72" s="2">
        <f t="shared" si="11"/>
        <v>6.0300925925982352E-4</v>
      </c>
      <c r="J72" t="str">
        <f>IF(L72&lt;&gt;"",COUNTIF(F$69:F72,"HES")&amp;". "&amp;F72,"")&amp;" "&amp;G72</f>
        <v>4. HES  Jugend - U 17</v>
      </c>
      <c r="L72" s="3">
        <v>0.55531307870370372</v>
      </c>
      <c r="N72" s="4" t="s">
        <v>139</v>
      </c>
      <c r="O72" s="10">
        <v>0.54583333333333295</v>
      </c>
    </row>
    <row r="73" spans="1:15" x14ac:dyDescent="0.35">
      <c r="A73" s="1">
        <f>_xlfn.IFNA(IF(H73&lt;&gt;"",_xlfn.RANK.EQ(H73,H$69:H$74,1)),"")-1</f>
        <v>5</v>
      </c>
      <c r="B73" s="1">
        <v>68</v>
      </c>
      <c r="C73" t="s">
        <v>140</v>
      </c>
      <c r="D73">
        <v>10169420685</v>
      </c>
      <c r="E73" t="s">
        <v>83</v>
      </c>
      <c r="F73" t="s">
        <v>54</v>
      </c>
      <c r="G73" t="s">
        <v>131</v>
      </c>
      <c r="H73" s="2">
        <f t="shared" si="10"/>
        <v>9.6974537037038955E-3</v>
      </c>
      <c r="I73" s="2">
        <f t="shared" si="11"/>
        <v>8.2071759259294552E-4</v>
      </c>
      <c r="J73" t="str">
        <f>IF(L73&lt;&gt;"",COUNTIF(F$69:F73,"HES")&amp;". "&amp;F73,"")&amp;" "&amp;G73</f>
        <v>5. HES  Jugend - U 17</v>
      </c>
      <c r="L73" s="3">
        <v>0.55691967592592595</v>
      </c>
      <c r="N73" s="4" t="s">
        <v>141</v>
      </c>
      <c r="O73" s="10">
        <v>0.54722222222222205</v>
      </c>
    </row>
    <row r="74" spans="1:15" x14ac:dyDescent="0.35">
      <c r="A74" t="s">
        <v>48</v>
      </c>
      <c r="B74" s="1">
        <v>64</v>
      </c>
      <c r="C74" t="s">
        <v>142</v>
      </c>
      <c r="D74">
        <v>10128768995</v>
      </c>
      <c r="E74" t="s">
        <v>143</v>
      </c>
      <c r="F74" t="s">
        <v>144</v>
      </c>
      <c r="G74" t="s">
        <v>131</v>
      </c>
      <c r="H74" s="2">
        <f t="shared" si="10"/>
        <v>0</v>
      </c>
      <c r="I74" s="2">
        <f t="shared" si="11"/>
        <v>-8.87673611111095E-3</v>
      </c>
      <c r="N74" s="4" t="s">
        <v>145</v>
      </c>
      <c r="O74" s="10">
        <v>0.5444444444444444</v>
      </c>
    </row>
    <row r="76" spans="1:15" x14ac:dyDescent="0.35">
      <c r="C76" t="s">
        <v>146</v>
      </c>
      <c r="D76" t="s">
        <v>147</v>
      </c>
    </row>
    <row r="77" spans="1:15" x14ac:dyDescent="0.35">
      <c r="A77" s="1">
        <f>_xlfn.IFNA(IF(H77&lt;&gt;"",_xlfn.RANK.EQ(H77,H$77:H$77,1)),"")</f>
        <v>1</v>
      </c>
      <c r="B77" s="1">
        <v>72</v>
      </c>
      <c r="C77" t="s">
        <v>148</v>
      </c>
      <c r="D77">
        <v>10125835353</v>
      </c>
      <c r="E77" t="s">
        <v>62</v>
      </c>
      <c r="F77" t="s">
        <v>54</v>
      </c>
      <c r="G77" t="s">
        <v>149</v>
      </c>
      <c r="H77" s="2">
        <f>IF(L77&lt;&gt;"",L77-O77,0)</f>
        <v>0</v>
      </c>
      <c r="I77" s="2">
        <f>H77-H$77</f>
        <v>0</v>
      </c>
      <c r="J77" t="str">
        <f>IF(L77&lt;&gt;"",COUNTIF(F$77:F77,"HES")&amp;". "&amp;F77,"")&amp;" "&amp;G77</f>
        <v xml:space="preserve">  Jugend - U 17w</v>
      </c>
      <c r="N77" s="4" t="s">
        <v>150</v>
      </c>
      <c r="O77" s="10">
        <v>0.55000000000000004</v>
      </c>
    </row>
    <row r="79" spans="1:15" x14ac:dyDescent="0.35">
      <c r="C79" t="s">
        <v>151</v>
      </c>
      <c r="D79" t="s">
        <v>152</v>
      </c>
    </row>
    <row r="80" spans="1:15" x14ac:dyDescent="0.35">
      <c r="A80" s="1">
        <f t="shared" ref="A80:A85" si="12">_xlfn.IFNA(IF(H80&lt;&gt;"",_xlfn.RANK.EQ(H80,H$80:H$85,1)),"")</f>
        <v>1</v>
      </c>
      <c r="B80" s="1">
        <v>79</v>
      </c>
      <c r="C80" t="s">
        <v>153</v>
      </c>
      <c r="D80">
        <v>10142221279</v>
      </c>
      <c r="E80" t="s">
        <v>62</v>
      </c>
      <c r="F80" t="s">
        <v>54</v>
      </c>
      <c r="G80" t="s">
        <v>154</v>
      </c>
      <c r="H80" s="2">
        <f t="shared" ref="H80:H85" si="13">IF(L80&lt;&gt;"",L80-O80,0)</f>
        <v>7.5614583333334373E-3</v>
      </c>
      <c r="I80" s="2">
        <f t="shared" ref="I80:I85" si="14">H80-H$80</f>
        <v>0</v>
      </c>
      <c r="J80" t="str">
        <f>IF(L80&lt;&gt;"",COUNTIF(F$80:F80,"HES")&amp;". "&amp;F80,"")&amp;" "&amp;G80</f>
        <v>1. HES  Junior - U 19</v>
      </c>
      <c r="L80" s="3">
        <v>0.56242256944444446</v>
      </c>
      <c r="N80" s="4" t="s">
        <v>155</v>
      </c>
      <c r="O80" s="10">
        <v>0.55486111111111103</v>
      </c>
    </row>
    <row r="81" spans="1:16" x14ac:dyDescent="0.35">
      <c r="A81" s="1">
        <f t="shared" si="12"/>
        <v>2</v>
      </c>
      <c r="B81" s="1">
        <v>78</v>
      </c>
      <c r="C81" t="s">
        <v>156</v>
      </c>
      <c r="D81">
        <v>10128080804</v>
      </c>
      <c r="E81" t="s">
        <v>33</v>
      </c>
      <c r="F81" t="s">
        <v>54</v>
      </c>
      <c r="G81" t="s">
        <v>154</v>
      </c>
      <c r="H81" s="2">
        <f t="shared" si="13"/>
        <v>8.2854166666662676E-3</v>
      </c>
      <c r="I81" s="2">
        <f t="shared" si="14"/>
        <v>7.2395833333283033E-4</v>
      </c>
      <c r="J81" t="str">
        <f>IF(L81&lt;&gt;"",COUNTIF(F$80:F81,"HES")&amp;". "&amp;F81,"")&amp;" "&amp;G81</f>
        <v>2. HES  Junior - U 19</v>
      </c>
      <c r="L81" s="3">
        <v>0.5624520833333333</v>
      </c>
      <c r="N81" s="4" t="s">
        <v>157</v>
      </c>
      <c r="O81" s="10">
        <v>0.55416666666666703</v>
      </c>
    </row>
    <row r="82" spans="1:16" x14ac:dyDescent="0.35">
      <c r="A82" s="1">
        <f t="shared" si="12"/>
        <v>3</v>
      </c>
      <c r="B82" s="1">
        <v>76</v>
      </c>
      <c r="C82" t="s">
        <v>158</v>
      </c>
      <c r="D82">
        <v>10063178710</v>
      </c>
      <c r="E82" t="s">
        <v>83</v>
      </c>
      <c r="F82" t="s">
        <v>54</v>
      </c>
      <c r="G82" t="s">
        <v>154</v>
      </c>
      <c r="H82" s="2">
        <f t="shared" si="13"/>
        <v>8.406944444444453E-3</v>
      </c>
      <c r="I82" s="2">
        <f t="shared" si="14"/>
        <v>8.4548611111101568E-4</v>
      </c>
      <c r="J82" t="str">
        <f>IF(L82&lt;&gt;"",COUNTIF(F$80:F82,"HES")&amp;". "&amp;F82,"")&amp;" "&amp;G82</f>
        <v>3. HES  Junior - U 19</v>
      </c>
      <c r="L82" s="3">
        <v>0.56118472222222227</v>
      </c>
      <c r="N82" s="4" t="s">
        <v>159</v>
      </c>
      <c r="O82" s="10">
        <v>0.55277777777777781</v>
      </c>
    </row>
    <row r="83" spans="1:16" x14ac:dyDescent="0.35">
      <c r="A83" s="1">
        <f t="shared" si="12"/>
        <v>4</v>
      </c>
      <c r="B83" s="1">
        <v>77</v>
      </c>
      <c r="C83" t="s">
        <v>160</v>
      </c>
      <c r="D83">
        <v>10154585042</v>
      </c>
      <c r="E83" t="s">
        <v>80</v>
      </c>
      <c r="F83" t="s">
        <v>54</v>
      </c>
      <c r="G83" t="s">
        <v>154</v>
      </c>
      <c r="H83" s="2">
        <f t="shared" si="13"/>
        <v>8.8637731481483462E-3</v>
      </c>
      <c r="I83" s="2">
        <f t="shared" si="14"/>
        <v>1.3023148148149088E-3</v>
      </c>
      <c r="J83" t="str">
        <f>IF(L83&lt;&gt;"",COUNTIF(F$80:F83,"HES")&amp;". "&amp;F83,"")&amp;" "&amp;G83</f>
        <v>4. HES  Junior - U 19</v>
      </c>
      <c r="L83" s="3">
        <v>0.56233599537037038</v>
      </c>
      <c r="N83" s="4" t="s">
        <v>161</v>
      </c>
      <c r="O83" s="10">
        <v>0.55347222222222203</v>
      </c>
    </row>
    <row r="84" spans="1:16" x14ac:dyDescent="0.35">
      <c r="A84" s="1">
        <f t="shared" si="12"/>
        <v>5</v>
      </c>
      <c r="B84" s="1">
        <v>74</v>
      </c>
      <c r="C84" t="s">
        <v>162</v>
      </c>
      <c r="D84">
        <v>10173018981</v>
      </c>
      <c r="E84" t="s">
        <v>62</v>
      </c>
      <c r="F84" t="s">
        <v>54</v>
      </c>
      <c r="G84" t="s">
        <v>154</v>
      </c>
      <c r="H84" s="2">
        <f t="shared" si="13"/>
        <v>1.0342361111111087E-2</v>
      </c>
      <c r="I84" s="2">
        <f t="shared" si="14"/>
        <v>2.7809027777776496E-3</v>
      </c>
      <c r="J84" t="str">
        <f>IF(L84&lt;&gt;"",COUNTIF(F$80:F84,"HES")&amp;". "&amp;F84,"")&amp;" "&amp;G84</f>
        <v>5. HES  Junior - U 19</v>
      </c>
      <c r="L84" s="3">
        <v>0.56173125000000002</v>
      </c>
      <c r="N84" s="4">
        <v>39501</v>
      </c>
      <c r="O84" s="10">
        <v>0.55138888888888893</v>
      </c>
    </row>
    <row r="85" spans="1:16" x14ac:dyDescent="0.35">
      <c r="A85" s="1">
        <f t="shared" si="12"/>
        <v>6</v>
      </c>
      <c r="B85" s="1">
        <v>75</v>
      </c>
      <c r="C85" t="s">
        <v>163</v>
      </c>
      <c r="D85">
        <v>10162821857</v>
      </c>
      <c r="E85" t="s">
        <v>50</v>
      </c>
      <c r="F85" t="s">
        <v>54</v>
      </c>
      <c r="G85" t="s">
        <v>154</v>
      </c>
      <c r="H85" s="2">
        <f t="shared" si="13"/>
        <v>1.1297916666666574E-2</v>
      </c>
      <c r="I85" s="2">
        <f t="shared" si="14"/>
        <v>3.7364583333331369E-3</v>
      </c>
      <c r="J85" t="str">
        <f>IF(L85&lt;&gt;"",COUNTIF(F$80:F85,"HES")&amp;". "&amp;F85,"")&amp;" "&amp;G85</f>
        <v>6. HES  Junior - U 19</v>
      </c>
      <c r="L85" s="3">
        <v>0.56338124999999994</v>
      </c>
      <c r="N85" s="4" t="s">
        <v>164</v>
      </c>
      <c r="O85" s="10">
        <v>0.55208333333333337</v>
      </c>
    </row>
    <row r="87" spans="1:16" x14ac:dyDescent="0.35">
      <c r="C87" t="s">
        <v>165</v>
      </c>
      <c r="D87" t="s">
        <v>166</v>
      </c>
    </row>
    <row r="88" spans="1:16" x14ac:dyDescent="0.35">
      <c r="A88" s="1">
        <f>_xlfn.IFNA(IF(H88&lt;&gt;"",_xlfn.RANK.EQ(H88,H$88:H$88,1)),"")</f>
        <v>1</v>
      </c>
      <c r="B88" s="1">
        <v>82</v>
      </c>
      <c r="C88" t="s">
        <v>167</v>
      </c>
      <c r="D88">
        <v>10174052134</v>
      </c>
      <c r="E88" t="s">
        <v>62</v>
      </c>
      <c r="F88" t="s">
        <v>54</v>
      </c>
      <c r="G88" t="s">
        <v>168</v>
      </c>
      <c r="H88" s="2">
        <f>IF(L88&lt;&gt;"",L88-O88,0)</f>
        <v>0</v>
      </c>
      <c r="I88" s="2">
        <f>H88-H$88</f>
        <v>0</v>
      </c>
      <c r="J88" t="str">
        <f>IF(L88&lt;&gt;"",COUNTIF(F$88:F88,"HES")&amp;". "&amp;F88,"")&amp;" "&amp;G88</f>
        <v xml:space="preserve">  Junior - U 19w</v>
      </c>
      <c r="N88" s="4" t="s">
        <v>169</v>
      </c>
      <c r="O88" s="10">
        <v>0.55694444444444446</v>
      </c>
    </row>
    <row r="90" spans="1:16" x14ac:dyDescent="0.35">
      <c r="C90" t="s">
        <v>170</v>
      </c>
      <c r="D90" t="s">
        <v>171</v>
      </c>
    </row>
    <row r="91" spans="1:16" x14ac:dyDescent="0.35">
      <c r="A91" s="1">
        <f t="shared" ref="A91:A100" si="15">_xlfn.IFNA(IF(H91&lt;&gt;"",_xlfn.RANK.EQ(H91,H$91:H$101,1)),"")-1</f>
        <v>1</v>
      </c>
      <c r="B91" s="1">
        <v>86</v>
      </c>
      <c r="C91" t="s">
        <v>172</v>
      </c>
      <c r="D91">
        <v>10052429187</v>
      </c>
      <c r="E91" t="s">
        <v>173</v>
      </c>
      <c r="F91" t="s">
        <v>174</v>
      </c>
      <c r="G91" t="s">
        <v>175</v>
      </c>
      <c r="H91" s="2">
        <f t="shared" ref="H91:H101" si="16">IF(L91&lt;&gt;"",L91-O91,0)</f>
        <v>8.2532407407407415E-3</v>
      </c>
      <c r="I91" s="2">
        <f t="shared" ref="I91:I101" si="17">H91-H$91</f>
        <v>0</v>
      </c>
      <c r="L91" s="3">
        <v>0.56797546296296297</v>
      </c>
      <c r="N91" s="4" t="s">
        <v>176</v>
      </c>
      <c r="O91" s="10">
        <v>0.55972222222222223</v>
      </c>
    </row>
    <row r="92" spans="1:16" x14ac:dyDescent="0.35">
      <c r="A92" s="1">
        <f t="shared" si="15"/>
        <v>2</v>
      </c>
      <c r="B92" s="1">
        <v>94</v>
      </c>
      <c r="C92" t="s">
        <v>177</v>
      </c>
      <c r="D92">
        <v>10127408773</v>
      </c>
      <c r="E92" t="s">
        <v>178</v>
      </c>
      <c r="F92" t="s">
        <v>54</v>
      </c>
      <c r="G92" t="s">
        <v>175</v>
      </c>
      <c r="H92" s="2">
        <f t="shared" si="16"/>
        <v>8.5325231481478969E-3</v>
      </c>
      <c r="I92" s="2">
        <f t="shared" si="17"/>
        <v>2.7928240740715538E-4</v>
      </c>
      <c r="J92" t="str">
        <f>IF(L92&lt;&gt;"",COUNTIF(F$91:F92,"HES")&amp;". "&amp;F92,"")&amp;" "&amp;G92</f>
        <v>1. HES  Masters - 2</v>
      </c>
      <c r="L92" s="3">
        <v>0.57381030092592589</v>
      </c>
      <c r="N92" s="4">
        <v>31186</v>
      </c>
      <c r="O92" s="10">
        <v>0.56527777777777799</v>
      </c>
    </row>
    <row r="93" spans="1:16" x14ac:dyDescent="0.35">
      <c r="A93" s="1">
        <f t="shared" si="15"/>
        <v>3</v>
      </c>
      <c r="B93" s="1">
        <v>90</v>
      </c>
      <c r="C93" t="s">
        <v>179</v>
      </c>
      <c r="D93">
        <v>10014541896</v>
      </c>
      <c r="E93" t="s">
        <v>62</v>
      </c>
      <c r="F93" t="s">
        <v>54</v>
      </c>
      <c r="G93" t="s">
        <v>175</v>
      </c>
      <c r="H93" s="2">
        <f t="shared" si="16"/>
        <v>8.6998842592592718E-3</v>
      </c>
      <c r="I93" s="2">
        <f t="shared" si="17"/>
        <v>4.4664351851853024E-4</v>
      </c>
      <c r="J93" t="str">
        <f>IF(L93&lt;&gt;"",COUNTIF(F$91:F93,"HES")&amp;". "&amp;F93,"")&amp;" "&amp;G93</f>
        <v>2. HES  Masters - 2</v>
      </c>
      <c r="L93" s="3">
        <v>0.57119988425925927</v>
      </c>
      <c r="N93" s="4" t="s">
        <v>180</v>
      </c>
      <c r="O93" s="10">
        <v>0.5625</v>
      </c>
    </row>
    <row r="94" spans="1:16" x14ac:dyDescent="0.35">
      <c r="A94" s="1">
        <f t="shared" si="15"/>
        <v>4</v>
      </c>
      <c r="B94" s="1">
        <v>85</v>
      </c>
      <c r="C94" t="s">
        <v>181</v>
      </c>
      <c r="D94">
        <v>10171300263</v>
      </c>
      <c r="E94" t="s">
        <v>182</v>
      </c>
      <c r="F94" t="s">
        <v>183</v>
      </c>
      <c r="G94" t="s">
        <v>175</v>
      </c>
      <c r="H94" s="2">
        <f t="shared" si="16"/>
        <v>8.8409722222222431E-3</v>
      </c>
      <c r="I94" s="2">
        <f t="shared" si="17"/>
        <v>5.8773148148150156E-4</v>
      </c>
      <c r="L94" s="3">
        <v>0.56786875000000003</v>
      </c>
      <c r="N94" s="4" t="s">
        <v>184</v>
      </c>
      <c r="O94" s="10">
        <v>0.55902777777777779</v>
      </c>
      <c r="P94" s="11"/>
    </row>
    <row r="95" spans="1:16" x14ac:dyDescent="0.35">
      <c r="A95" s="1">
        <f t="shared" si="15"/>
        <v>5</v>
      </c>
      <c r="B95" s="1">
        <v>92</v>
      </c>
      <c r="C95" t="s">
        <v>185</v>
      </c>
      <c r="D95">
        <v>10049495545</v>
      </c>
      <c r="E95" t="s">
        <v>186</v>
      </c>
      <c r="F95" t="s">
        <v>54</v>
      </c>
      <c r="G95" t="s">
        <v>175</v>
      </c>
      <c r="H95" s="2">
        <f t="shared" si="16"/>
        <v>9.1657407407406133E-3</v>
      </c>
      <c r="I95" s="2">
        <f t="shared" si="17"/>
        <v>9.1249999999987175E-4</v>
      </c>
      <c r="J95" t="str">
        <f>IF(L95&lt;&gt;"",COUNTIF(F$91:F95,"HES")&amp;". "&amp;F95,"")&amp;" "&amp;G95</f>
        <v>3. HES  Masters - 2</v>
      </c>
      <c r="L95" s="3">
        <v>0.57305462962962961</v>
      </c>
      <c r="N95" s="4" t="s">
        <v>187</v>
      </c>
      <c r="O95" s="10">
        <v>0.56388888888888899</v>
      </c>
    </row>
    <row r="96" spans="1:16" x14ac:dyDescent="0.35">
      <c r="A96" s="1">
        <f t="shared" si="15"/>
        <v>6</v>
      </c>
      <c r="B96" s="1">
        <v>100</v>
      </c>
      <c r="C96" t="s">
        <v>188</v>
      </c>
      <c r="D96">
        <v>10164035569</v>
      </c>
      <c r="E96" t="s">
        <v>33</v>
      </c>
      <c r="F96" t="s">
        <v>54</v>
      </c>
      <c r="G96" t="s">
        <v>175</v>
      </c>
      <c r="H96" s="2">
        <f t="shared" si="16"/>
        <v>9.5133101851856416E-3</v>
      </c>
      <c r="I96" s="2">
        <f t="shared" si="17"/>
        <v>1.2600694444449001E-3</v>
      </c>
      <c r="J96" t="str">
        <f>IF(L96&lt;&gt;"",COUNTIF(F$91:F96,"HES")&amp;". "&amp;F96,"")&amp;" "&amp;G96</f>
        <v>4. HES  Masters - 2</v>
      </c>
      <c r="L96" s="3">
        <v>0.57895775462962962</v>
      </c>
      <c r="N96" s="4" t="s">
        <v>189</v>
      </c>
      <c r="O96" s="10">
        <v>0.56944444444444398</v>
      </c>
    </row>
    <row r="97" spans="1:15" x14ac:dyDescent="0.35">
      <c r="A97" s="1">
        <f t="shared" si="15"/>
        <v>7</v>
      </c>
      <c r="B97" s="1">
        <v>93</v>
      </c>
      <c r="C97" t="s">
        <v>190</v>
      </c>
      <c r="D97">
        <v>10148006927</v>
      </c>
      <c r="E97" t="s">
        <v>62</v>
      </c>
      <c r="F97" t="s">
        <v>54</v>
      </c>
      <c r="G97" t="s">
        <v>175</v>
      </c>
      <c r="H97" s="2">
        <f t="shared" si="16"/>
        <v>9.8642361111114241E-3</v>
      </c>
      <c r="I97" s="2">
        <f t="shared" si="17"/>
        <v>1.6109953703706825E-3</v>
      </c>
      <c r="J97" t="str">
        <f>IF(L97&lt;&gt;"",COUNTIF(F$91:F97,"HES")&amp;". "&amp;F97,"")&amp;" "&amp;G97</f>
        <v>5. HES  Masters - 2</v>
      </c>
      <c r="L97" s="3">
        <v>0.57444756944444442</v>
      </c>
      <c r="N97" s="4" t="s">
        <v>191</v>
      </c>
      <c r="O97" s="10">
        <v>0.56458333333333299</v>
      </c>
    </row>
    <row r="98" spans="1:15" x14ac:dyDescent="0.35">
      <c r="A98" s="1">
        <f t="shared" si="15"/>
        <v>8</v>
      </c>
      <c r="B98" s="1">
        <v>87</v>
      </c>
      <c r="C98" t="s">
        <v>192</v>
      </c>
      <c r="D98">
        <v>10176068118</v>
      </c>
      <c r="E98" t="s">
        <v>50</v>
      </c>
      <c r="F98" t="s">
        <v>54</v>
      </c>
      <c r="G98" t="s">
        <v>175</v>
      </c>
      <c r="H98" s="2">
        <f t="shared" si="16"/>
        <v>1.0144097222221871E-2</v>
      </c>
      <c r="I98" s="2">
        <f t="shared" si="17"/>
        <v>1.8908564814811291E-3</v>
      </c>
      <c r="J98" t="str">
        <f>IF(L98&lt;&gt;"",COUNTIF(F$91:F98,"HES")&amp;". "&amp;F98,"")&amp;" "&amp;G98</f>
        <v>6. HES  Masters - 2</v>
      </c>
      <c r="L98" s="3">
        <v>0.57056076388888888</v>
      </c>
      <c r="N98" s="4" t="s">
        <v>193</v>
      </c>
      <c r="O98" s="10">
        <v>0.56041666666666701</v>
      </c>
    </row>
    <row r="99" spans="1:15" x14ac:dyDescent="0.35">
      <c r="A99" s="1">
        <f t="shared" si="15"/>
        <v>9</v>
      </c>
      <c r="B99" s="1">
        <v>91</v>
      </c>
      <c r="C99" t="s">
        <v>194</v>
      </c>
      <c r="D99">
        <v>10177156336</v>
      </c>
      <c r="E99" t="s">
        <v>178</v>
      </c>
      <c r="F99" t="s">
        <v>54</v>
      </c>
      <c r="G99" t="s">
        <v>175</v>
      </c>
      <c r="H99" s="2">
        <f t="shared" si="16"/>
        <v>1.0315625000000384E-2</v>
      </c>
      <c r="I99" s="2">
        <f t="shared" si="17"/>
        <v>2.062384259259642E-3</v>
      </c>
      <c r="J99" t="str">
        <f>IF(L99&lt;&gt;"",COUNTIF(F$91:F99,"HES")&amp;". "&amp;F99,"")&amp;" "&amp;G99</f>
        <v>7. HES  Masters - 2</v>
      </c>
      <c r="L99" s="3">
        <v>0.57351006944444438</v>
      </c>
      <c r="N99" s="4">
        <v>29592</v>
      </c>
      <c r="O99" s="10">
        <v>0.563194444444444</v>
      </c>
    </row>
    <row r="100" spans="1:15" x14ac:dyDescent="0.35">
      <c r="A100" s="1">
        <f t="shared" si="15"/>
        <v>10</v>
      </c>
      <c r="B100" s="1">
        <v>88</v>
      </c>
      <c r="C100" t="s">
        <v>195</v>
      </c>
      <c r="D100">
        <v>10125834141</v>
      </c>
      <c r="E100" t="s">
        <v>62</v>
      </c>
      <c r="F100" t="s">
        <v>54</v>
      </c>
      <c r="G100" t="s">
        <v>175</v>
      </c>
      <c r="H100" s="2">
        <f t="shared" si="16"/>
        <v>1.0727893518518661E-2</v>
      </c>
      <c r="I100" s="2">
        <f t="shared" si="17"/>
        <v>2.4746527777779193E-3</v>
      </c>
      <c r="J100" t="str">
        <f>IF(L100&lt;&gt;"",COUNTIF(F$91:F100,"HES")&amp;". "&amp;F100,"")&amp;" "&amp;G100</f>
        <v>8. HES  Masters - 2</v>
      </c>
      <c r="L100" s="3">
        <v>0.57183900462962967</v>
      </c>
      <c r="N100" s="4" t="s">
        <v>196</v>
      </c>
      <c r="O100" s="10">
        <v>0.56111111111111101</v>
      </c>
    </row>
    <row r="101" spans="1:15" x14ac:dyDescent="0.35">
      <c r="A101" s="1" t="s">
        <v>48</v>
      </c>
      <c r="B101" s="1">
        <v>89</v>
      </c>
      <c r="C101" t="s">
        <v>197</v>
      </c>
      <c r="D101">
        <v>10072001565</v>
      </c>
      <c r="E101" t="s">
        <v>198</v>
      </c>
      <c r="F101" t="s">
        <v>54</v>
      </c>
      <c r="G101" t="s">
        <v>175</v>
      </c>
      <c r="H101" s="2">
        <f t="shared" si="16"/>
        <v>0</v>
      </c>
      <c r="I101" s="2">
        <f t="shared" si="17"/>
        <v>-8.2532407407407415E-3</v>
      </c>
      <c r="J101" t="str">
        <f>IF(L101&lt;&gt;"",COUNTIF(F$91:F101,"HES")&amp;". "&amp;F101,"")&amp;" "&amp;G101</f>
        <v xml:space="preserve">  Masters - 2</v>
      </c>
      <c r="N101" s="4" t="s">
        <v>199</v>
      </c>
      <c r="O101" s="10">
        <v>0.561805555555556</v>
      </c>
    </row>
    <row r="103" spans="1:15" x14ac:dyDescent="0.35">
      <c r="C103" t="s">
        <v>200</v>
      </c>
      <c r="D103" t="s">
        <v>201</v>
      </c>
    </row>
    <row r="104" spans="1:15" x14ac:dyDescent="0.35">
      <c r="A104" s="1">
        <f>_xlfn.IFNA(IF(H104&lt;&gt;"",_xlfn.RANK.EQ(H104,H$104:H$117,1)),"")-3</f>
        <v>1</v>
      </c>
      <c r="B104" s="1">
        <v>112</v>
      </c>
      <c r="C104" t="s">
        <v>202</v>
      </c>
      <c r="D104">
        <v>10054459218</v>
      </c>
      <c r="E104" t="s">
        <v>119</v>
      </c>
      <c r="F104" t="s">
        <v>54</v>
      </c>
      <c r="G104" t="s">
        <v>203</v>
      </c>
      <c r="H104" s="2">
        <f t="shared" ref="H104:H117" si="18">IF(L104&lt;&gt;"",L104-O104,0)</f>
        <v>8.3975694444443638E-3</v>
      </c>
      <c r="I104" s="2">
        <f t="shared" ref="I104:I117" si="19">H104-H$104</f>
        <v>0</v>
      </c>
      <c r="J104" t="str">
        <f>IF(L104&lt;&gt;"",COUNTIF(F$104:F104,"HES")&amp;". "&amp;F104,"")&amp;" "&amp;G104</f>
        <v>1. HES  Masters - 3</v>
      </c>
      <c r="L104" s="3">
        <v>0.58617534722222231</v>
      </c>
      <c r="N104" s="4" t="s">
        <v>204</v>
      </c>
      <c r="O104" s="10">
        <v>0.57777777777777795</v>
      </c>
    </row>
    <row r="105" spans="1:15" x14ac:dyDescent="0.35">
      <c r="A105" s="1">
        <f t="shared" ref="A105:A114" si="20">_xlfn.IFNA(IF(H105&lt;&gt;"",_xlfn.RANK.EQ(H105,H$104:H$117,1)),"")-3</f>
        <v>2</v>
      </c>
      <c r="B105" s="1">
        <v>99</v>
      </c>
      <c r="C105" t="s">
        <v>205</v>
      </c>
      <c r="D105">
        <v>10130528739</v>
      </c>
      <c r="E105" t="s">
        <v>206</v>
      </c>
      <c r="F105" t="s">
        <v>207</v>
      </c>
      <c r="G105" t="s">
        <v>203</v>
      </c>
      <c r="H105" s="2">
        <f t="shared" si="18"/>
        <v>8.779513888888979E-3</v>
      </c>
      <c r="I105" s="2">
        <f t="shared" si="19"/>
        <v>3.8194444444461517E-4</v>
      </c>
      <c r="L105" s="3">
        <v>0.57752951388888896</v>
      </c>
      <c r="N105" s="4" t="s">
        <v>208</v>
      </c>
      <c r="O105" s="10">
        <v>0.56874999999999998</v>
      </c>
    </row>
    <row r="106" spans="1:15" x14ac:dyDescent="0.35">
      <c r="A106" s="1">
        <f t="shared" si="20"/>
        <v>3</v>
      </c>
      <c r="B106" s="1">
        <v>106</v>
      </c>
      <c r="C106" t="s">
        <v>209</v>
      </c>
      <c r="D106">
        <v>10036255247</v>
      </c>
      <c r="E106" t="s">
        <v>210</v>
      </c>
      <c r="F106" t="s">
        <v>54</v>
      </c>
      <c r="G106" t="s">
        <v>203</v>
      </c>
      <c r="H106" s="2">
        <f t="shared" si="18"/>
        <v>8.9364583333334524E-3</v>
      </c>
      <c r="I106" s="2">
        <f t="shared" si="19"/>
        <v>5.3888888888908859E-4</v>
      </c>
      <c r="J106" t="str">
        <f>IF(L106&lt;&gt;"",COUNTIF(F$104:F106,"HES")&amp;". "&amp;F106,"")&amp;" "&amp;G106</f>
        <v>2. HES  Masters - 3</v>
      </c>
      <c r="L106" s="3">
        <v>0.58254756944444441</v>
      </c>
      <c r="N106" s="4" t="s">
        <v>211</v>
      </c>
      <c r="O106" s="10">
        <v>0.57361111111111096</v>
      </c>
    </row>
    <row r="107" spans="1:15" x14ac:dyDescent="0.35">
      <c r="A107" s="1">
        <f t="shared" si="20"/>
        <v>4</v>
      </c>
      <c r="B107" s="1">
        <v>111</v>
      </c>
      <c r="C107" t="s">
        <v>212</v>
      </c>
      <c r="D107">
        <v>10161290065</v>
      </c>
      <c r="E107" t="s">
        <v>213</v>
      </c>
      <c r="F107" t="s">
        <v>54</v>
      </c>
      <c r="G107" t="s">
        <v>203</v>
      </c>
      <c r="H107" s="2">
        <f t="shared" si="18"/>
        <v>9.0586805555559202E-3</v>
      </c>
      <c r="I107" s="2">
        <f t="shared" si="19"/>
        <v>6.611111111115564E-4</v>
      </c>
      <c r="J107" t="str">
        <f>IF(L107&lt;&gt;"",COUNTIF(F$104:F107,"HES")&amp;". "&amp;F107,"")&amp;" "&amp;G107</f>
        <v>3. HES  Masters - 3</v>
      </c>
      <c r="L107" s="3">
        <v>0.58614201388888887</v>
      </c>
      <c r="N107" s="4" t="s">
        <v>214</v>
      </c>
      <c r="O107" s="10">
        <v>0.57708333333333295</v>
      </c>
    </row>
    <row r="108" spans="1:15" x14ac:dyDescent="0.35">
      <c r="A108" s="1">
        <f t="shared" si="20"/>
        <v>5</v>
      </c>
      <c r="B108" s="1">
        <v>107</v>
      </c>
      <c r="C108" t="s">
        <v>215</v>
      </c>
      <c r="D108">
        <v>10002777820</v>
      </c>
      <c r="E108" t="s">
        <v>62</v>
      </c>
      <c r="F108" t="s">
        <v>54</v>
      </c>
      <c r="G108" t="s">
        <v>203</v>
      </c>
      <c r="H108" s="2">
        <f t="shared" si="18"/>
        <v>9.0666666666662232E-3</v>
      </c>
      <c r="I108" s="2">
        <f t="shared" si="19"/>
        <v>6.6909722222185941E-4</v>
      </c>
      <c r="J108" t="str">
        <f>IF(L108&lt;&gt;"",COUNTIF(F$104:F108,"HES")&amp;". "&amp;F108,"")&amp;" "&amp;G108</f>
        <v>4. HES  Masters - 3</v>
      </c>
      <c r="L108" s="3">
        <v>0.58337222222222218</v>
      </c>
      <c r="N108" s="4" t="s">
        <v>216</v>
      </c>
      <c r="O108" s="10">
        <v>0.57430555555555596</v>
      </c>
    </row>
    <row r="109" spans="1:15" x14ac:dyDescent="0.35">
      <c r="A109" s="1">
        <f t="shared" si="20"/>
        <v>6</v>
      </c>
      <c r="B109" s="1">
        <v>98</v>
      </c>
      <c r="C109" t="s">
        <v>217</v>
      </c>
      <c r="D109">
        <v>10002608068</v>
      </c>
      <c r="E109" t="s">
        <v>218</v>
      </c>
      <c r="F109" t="s">
        <v>114</v>
      </c>
      <c r="G109" t="s">
        <v>203</v>
      </c>
      <c r="H109" s="2">
        <f t="shared" si="18"/>
        <v>9.2959490740740502E-3</v>
      </c>
      <c r="I109" s="2">
        <f t="shared" si="19"/>
        <v>8.9837962962968643E-4</v>
      </c>
      <c r="L109" s="3">
        <v>0.57735150462962959</v>
      </c>
      <c r="N109" s="4" t="s">
        <v>219</v>
      </c>
      <c r="O109" s="10">
        <v>0.56805555555555554</v>
      </c>
    </row>
    <row r="110" spans="1:15" x14ac:dyDescent="0.35">
      <c r="A110" s="1">
        <f t="shared" si="20"/>
        <v>7</v>
      </c>
      <c r="B110" s="1">
        <v>109</v>
      </c>
      <c r="C110" t="s">
        <v>220</v>
      </c>
      <c r="D110">
        <v>10093088961</v>
      </c>
      <c r="E110" t="s">
        <v>86</v>
      </c>
      <c r="F110" t="s">
        <v>54</v>
      </c>
      <c r="G110" t="s">
        <v>203</v>
      </c>
      <c r="H110" s="2">
        <f t="shared" si="18"/>
        <v>9.4641203703708099E-3</v>
      </c>
      <c r="I110" s="2">
        <f t="shared" si="19"/>
        <v>1.0665509259264461E-3</v>
      </c>
      <c r="J110" t="str">
        <f>IF(L110&lt;&gt;"",COUNTIF(F$104:F110,"HES")&amp;". "&amp;F110,"")&amp;" "&amp;G110</f>
        <v>5. HES  Masters - 3</v>
      </c>
      <c r="L110" s="3">
        <v>0.58515856481481476</v>
      </c>
      <c r="N110" s="4" t="s">
        <v>221</v>
      </c>
      <c r="O110" s="10">
        <v>0.57569444444444395</v>
      </c>
    </row>
    <row r="111" spans="1:15" x14ac:dyDescent="0.35">
      <c r="A111" s="1">
        <f t="shared" si="20"/>
        <v>8</v>
      </c>
      <c r="B111" s="1">
        <v>108</v>
      </c>
      <c r="C111" t="s">
        <v>222</v>
      </c>
      <c r="D111">
        <v>10164848248</v>
      </c>
      <c r="E111" t="s">
        <v>198</v>
      </c>
      <c r="F111" t="s">
        <v>54</v>
      </c>
      <c r="G111" t="s">
        <v>203</v>
      </c>
      <c r="H111" s="2">
        <f t="shared" si="18"/>
        <v>9.472106481481557E-3</v>
      </c>
      <c r="I111" s="2">
        <f t="shared" si="19"/>
        <v>1.0745370370371932E-3</v>
      </c>
      <c r="J111" t="str">
        <f>IF(L111&lt;&gt;"",COUNTIF(F$104:F111,"HES")&amp;". "&amp;F111,"")&amp;" "&amp;G111</f>
        <v>6. HES  Masters - 3</v>
      </c>
      <c r="L111" s="3">
        <v>0.58447210648148151</v>
      </c>
      <c r="N111" s="4" t="s">
        <v>223</v>
      </c>
      <c r="O111" s="10">
        <v>0.57499999999999996</v>
      </c>
    </row>
    <row r="112" spans="1:15" x14ac:dyDescent="0.35">
      <c r="A112" s="1">
        <f t="shared" si="20"/>
        <v>9</v>
      </c>
      <c r="B112" s="1">
        <v>105</v>
      </c>
      <c r="C112" t="s">
        <v>224</v>
      </c>
      <c r="D112">
        <v>10112045791</v>
      </c>
      <c r="E112" t="s">
        <v>186</v>
      </c>
      <c r="F112" t="s">
        <v>54</v>
      </c>
      <c r="G112" t="s">
        <v>203</v>
      </c>
      <c r="H112" s="2">
        <f t="shared" si="18"/>
        <v>9.5209490740737479E-3</v>
      </c>
      <c r="I112" s="2">
        <f t="shared" si="19"/>
        <v>1.1233796296293841E-3</v>
      </c>
      <c r="J112" t="str">
        <f>IF(L112&lt;&gt;"",COUNTIF(F$104:F112,"HES")&amp;". "&amp;F112,"")&amp;" "&amp;G112</f>
        <v>7. HES  Masters - 3</v>
      </c>
      <c r="L112" s="3">
        <v>0.58243761574074071</v>
      </c>
      <c r="N112" s="4" t="s">
        <v>225</v>
      </c>
      <c r="O112" s="10">
        <v>0.57291666666666696</v>
      </c>
    </row>
    <row r="113" spans="1:15" x14ac:dyDescent="0.35">
      <c r="A113" s="1">
        <f t="shared" si="20"/>
        <v>10</v>
      </c>
      <c r="B113" s="1">
        <v>101</v>
      </c>
      <c r="C113" t="s">
        <v>226</v>
      </c>
      <c r="D113">
        <v>10049495848</v>
      </c>
      <c r="E113" t="s">
        <v>198</v>
      </c>
      <c r="F113" t="s">
        <v>54</v>
      </c>
      <c r="G113" t="s">
        <v>203</v>
      </c>
      <c r="H113" s="2">
        <f t="shared" si="18"/>
        <v>1.0623032407407362E-2</v>
      </c>
      <c r="I113" s="2">
        <f t="shared" si="19"/>
        <v>2.2254629629629985E-3</v>
      </c>
      <c r="J113" t="str">
        <f>IF(L113&lt;&gt;"",COUNTIF(F$104:F113,"HES")&amp;". "&amp;F113,"")&amp;" "&amp;G113</f>
        <v>8. HES  Masters - 3</v>
      </c>
      <c r="L113" s="3">
        <v>0.58076192129629634</v>
      </c>
      <c r="N113" s="4" t="s">
        <v>227</v>
      </c>
      <c r="O113" s="10">
        <v>0.57013888888888897</v>
      </c>
    </row>
    <row r="114" spans="1:15" x14ac:dyDescent="0.35">
      <c r="A114" s="1">
        <f t="shared" si="20"/>
        <v>11</v>
      </c>
      <c r="B114" s="1">
        <v>97</v>
      </c>
      <c r="C114" t="s">
        <v>228</v>
      </c>
      <c r="D114">
        <v>10136698747</v>
      </c>
      <c r="E114" t="s">
        <v>229</v>
      </c>
      <c r="F114" t="s">
        <v>230</v>
      </c>
      <c r="G114" t="s">
        <v>203</v>
      </c>
      <c r="H114" s="2">
        <f t="shared" si="18"/>
        <v>1.0870601851851847E-2</v>
      </c>
      <c r="I114" s="2">
        <f t="shared" si="19"/>
        <v>2.4730324074074828E-3</v>
      </c>
      <c r="L114" s="3">
        <v>0.57823171296296294</v>
      </c>
      <c r="N114" s="4" t="s">
        <v>231</v>
      </c>
      <c r="O114" s="10">
        <v>0.56736111111111109</v>
      </c>
    </row>
    <row r="115" spans="1:15" x14ac:dyDescent="0.35">
      <c r="A115" s="1" t="s">
        <v>48</v>
      </c>
      <c r="B115" s="1">
        <v>110</v>
      </c>
      <c r="C115" t="s">
        <v>232</v>
      </c>
      <c r="D115">
        <v>10085775363</v>
      </c>
      <c r="E115" t="s">
        <v>186</v>
      </c>
      <c r="F115" t="s">
        <v>54</v>
      </c>
      <c r="G115" t="s">
        <v>203</v>
      </c>
      <c r="H115" s="2">
        <f t="shared" si="18"/>
        <v>0</v>
      </c>
      <c r="I115" s="2">
        <f t="shared" si="19"/>
        <v>-8.3975694444443638E-3</v>
      </c>
      <c r="J115" t="str">
        <f>IF(L115&lt;&gt;"",COUNTIF(F$104:F115,"HES")&amp;". "&amp;F115,"")&amp;" "&amp;G115</f>
        <v xml:space="preserve">  Masters - 3</v>
      </c>
      <c r="N115" s="4" t="s">
        <v>233</v>
      </c>
      <c r="O115" s="10">
        <v>0.57638888888888895</v>
      </c>
    </row>
    <row r="116" spans="1:15" x14ac:dyDescent="0.35">
      <c r="A116" s="1" t="s">
        <v>48</v>
      </c>
      <c r="B116" s="1">
        <v>102</v>
      </c>
      <c r="C116" t="s">
        <v>234</v>
      </c>
      <c r="D116">
        <v>10036272627</v>
      </c>
      <c r="E116" t="s">
        <v>210</v>
      </c>
      <c r="F116" t="s">
        <v>54</v>
      </c>
      <c r="G116" t="s">
        <v>203</v>
      </c>
      <c r="H116" s="2">
        <f t="shared" si="18"/>
        <v>0</v>
      </c>
      <c r="I116" s="2">
        <f t="shared" si="19"/>
        <v>-8.3975694444443638E-3</v>
      </c>
      <c r="J116" t="str">
        <f>IF(L116&lt;&gt;"",COUNTIF(F$104:F116,"HES")&amp;". "&amp;F116,"")&amp;" "&amp;G116</f>
        <v xml:space="preserve">  Masters - 3</v>
      </c>
      <c r="N116" s="4" t="s">
        <v>235</v>
      </c>
      <c r="O116" s="10">
        <v>0.57083333333333297</v>
      </c>
    </row>
    <row r="117" spans="1:15" x14ac:dyDescent="0.35">
      <c r="A117" s="1" t="s">
        <v>48</v>
      </c>
      <c r="B117" s="1">
        <v>104</v>
      </c>
      <c r="C117" t="s">
        <v>236</v>
      </c>
      <c r="D117">
        <v>10048544844</v>
      </c>
      <c r="E117" t="s">
        <v>33</v>
      </c>
      <c r="F117" t="s">
        <v>54</v>
      </c>
      <c r="G117" t="s">
        <v>203</v>
      </c>
      <c r="H117" s="2">
        <f t="shared" si="18"/>
        <v>0</v>
      </c>
      <c r="I117" s="2">
        <f t="shared" si="19"/>
        <v>-8.3975694444443638E-3</v>
      </c>
      <c r="J117" t="str">
        <f>IF(L117&lt;&gt;"",COUNTIF(F$104:F117,"HES")&amp;". "&amp;F117,"")&amp;" "&amp;G117</f>
        <v xml:space="preserve">  Masters - 3</v>
      </c>
      <c r="N117" s="4" t="s">
        <v>237</v>
      </c>
      <c r="O117" s="10">
        <v>0.57222222222222197</v>
      </c>
    </row>
    <row r="119" spans="1:15" x14ac:dyDescent="0.35">
      <c r="C119" t="s">
        <v>238</v>
      </c>
      <c r="D119" t="s">
        <v>239</v>
      </c>
    </row>
    <row r="120" spans="1:15" x14ac:dyDescent="0.35">
      <c r="A120" s="1">
        <f>_xlfn.IFNA(IF(H120&lt;&gt;"",_xlfn.RANK.EQ(H120,H$120:H$129,1)),"")-3</f>
        <v>1</v>
      </c>
      <c r="B120" s="1">
        <v>115</v>
      </c>
      <c r="C120" t="s">
        <v>240</v>
      </c>
      <c r="D120">
        <v>10135861618</v>
      </c>
      <c r="E120" t="s">
        <v>33</v>
      </c>
      <c r="F120" t="s">
        <v>54</v>
      </c>
      <c r="G120" t="s">
        <v>241</v>
      </c>
      <c r="H120" s="2">
        <f t="shared" ref="H120:H129" si="21">IF(L120&lt;&gt;"",L120-O120,0)</f>
        <v>9.0464120370370438E-3</v>
      </c>
      <c r="I120" s="2">
        <f t="shared" ref="I120:I129" si="22">H120-H$120</f>
        <v>0</v>
      </c>
      <c r="J120" t="str">
        <f>IF(L120&lt;&gt;"",COUNTIF(F$120:F120,"HES")&amp;". "&amp;F120,"")&amp;" "&amp;G120</f>
        <v>1. HES  Masters - 4</v>
      </c>
      <c r="L120" s="3">
        <v>0.5889075231481482</v>
      </c>
      <c r="N120" s="4" t="s">
        <v>242</v>
      </c>
      <c r="O120" s="10">
        <v>0.57986111111111116</v>
      </c>
    </row>
    <row r="121" spans="1:15" x14ac:dyDescent="0.35">
      <c r="A121" s="1">
        <f t="shared" ref="A121:A126" si="23">_xlfn.IFNA(IF(H121&lt;&gt;"",_xlfn.RANK.EQ(H121,H$120:H$129,1)),"")-3</f>
        <v>2</v>
      </c>
      <c r="B121" s="1">
        <v>118</v>
      </c>
      <c r="C121" t="s">
        <v>243</v>
      </c>
      <c r="D121">
        <v>10048374587</v>
      </c>
      <c r="E121" t="s">
        <v>244</v>
      </c>
      <c r="F121" t="s">
        <v>54</v>
      </c>
      <c r="G121" t="s">
        <v>241</v>
      </c>
      <c r="H121" s="2">
        <f t="shared" si="21"/>
        <v>9.451157407407873E-3</v>
      </c>
      <c r="I121" s="2">
        <f t="shared" si="22"/>
        <v>4.0474537037082925E-4</v>
      </c>
      <c r="J121" t="str">
        <f>IF(L121&lt;&gt;"",COUNTIF(F$120:F121,"HES")&amp;". "&amp;F121,"")&amp;" "&amp;G121</f>
        <v>2. HES  Masters - 4</v>
      </c>
      <c r="L121" s="3">
        <v>0.59139560185185192</v>
      </c>
      <c r="N121" s="4" t="s">
        <v>245</v>
      </c>
      <c r="O121" s="10">
        <v>0.58194444444444404</v>
      </c>
    </row>
    <row r="122" spans="1:15" x14ac:dyDescent="0.35">
      <c r="A122" s="1">
        <f t="shared" si="23"/>
        <v>3</v>
      </c>
      <c r="B122" s="1">
        <v>116</v>
      </c>
      <c r="C122" t="s">
        <v>246</v>
      </c>
      <c r="D122">
        <v>10036146426</v>
      </c>
      <c r="E122" t="s">
        <v>247</v>
      </c>
      <c r="F122" t="s">
        <v>248</v>
      </c>
      <c r="G122" t="s">
        <v>241</v>
      </c>
      <c r="H122" s="2">
        <f t="shared" si="21"/>
        <v>9.4584490740740046E-3</v>
      </c>
      <c r="I122" s="2">
        <f t="shared" si="22"/>
        <v>4.1203703703696082E-4</v>
      </c>
      <c r="L122" s="3">
        <v>0.59001400462962961</v>
      </c>
      <c r="N122" s="4" t="s">
        <v>249</v>
      </c>
      <c r="O122" s="10">
        <v>0.5805555555555556</v>
      </c>
    </row>
    <row r="123" spans="1:15" x14ac:dyDescent="0.35">
      <c r="A123" s="1">
        <f t="shared" si="23"/>
        <v>4</v>
      </c>
      <c r="B123" s="1">
        <v>124</v>
      </c>
      <c r="C123" t="s">
        <v>250</v>
      </c>
      <c r="D123">
        <v>10049494535</v>
      </c>
      <c r="E123" t="s">
        <v>251</v>
      </c>
      <c r="F123" t="s">
        <v>54</v>
      </c>
      <c r="G123" t="s">
        <v>241</v>
      </c>
      <c r="H123" s="2">
        <f t="shared" si="21"/>
        <v>9.6116898148148611E-3</v>
      </c>
      <c r="I123" s="2">
        <f t="shared" si="22"/>
        <v>5.6527777777781729E-4</v>
      </c>
      <c r="J123" t="str">
        <f>IF(L123&lt;&gt;"",COUNTIF(F$120:F123,"HES")&amp;". "&amp;F123,"")&amp;" "&amp;G123</f>
        <v>3. HES  Masters - 4</v>
      </c>
      <c r="L123" s="3">
        <v>0.59572280092592589</v>
      </c>
      <c r="N123" s="4" t="s">
        <v>252</v>
      </c>
      <c r="O123" s="10">
        <v>0.58611111111111103</v>
      </c>
    </row>
    <row r="124" spans="1:15" x14ac:dyDescent="0.35">
      <c r="A124" s="1">
        <f t="shared" si="23"/>
        <v>5</v>
      </c>
      <c r="B124" s="1">
        <v>122</v>
      </c>
      <c r="C124" t="s">
        <v>253</v>
      </c>
      <c r="D124">
        <v>10051095439</v>
      </c>
      <c r="E124" t="s">
        <v>62</v>
      </c>
      <c r="F124" t="s">
        <v>54</v>
      </c>
      <c r="G124" t="s">
        <v>241</v>
      </c>
      <c r="H124" s="2">
        <f t="shared" si="21"/>
        <v>9.9868055555557556E-3</v>
      </c>
      <c r="I124" s="2">
        <f t="shared" si="22"/>
        <v>9.4039351851871178E-4</v>
      </c>
      <c r="J124" t="str">
        <f>IF(L124&lt;&gt;"",COUNTIF(F$120:F124,"HES")&amp;". "&amp;F124,"")&amp;" "&amp;G124</f>
        <v>4. HES  Masters - 4</v>
      </c>
      <c r="L124" s="3">
        <v>0.59470902777777779</v>
      </c>
      <c r="N124" s="4" t="s">
        <v>254</v>
      </c>
      <c r="O124" s="10">
        <v>0.58472222222222203</v>
      </c>
    </row>
    <row r="125" spans="1:15" x14ac:dyDescent="0.35">
      <c r="A125" s="1">
        <f t="shared" si="23"/>
        <v>6</v>
      </c>
      <c r="B125" s="1">
        <v>123</v>
      </c>
      <c r="C125" t="s">
        <v>255</v>
      </c>
      <c r="D125">
        <v>10054057777</v>
      </c>
      <c r="E125" t="s">
        <v>256</v>
      </c>
      <c r="F125" t="s">
        <v>54</v>
      </c>
      <c r="G125" t="s">
        <v>241</v>
      </c>
      <c r="H125" s="2">
        <f t="shared" si="21"/>
        <v>1.012928240740707E-2</v>
      </c>
      <c r="I125" s="2">
        <f t="shared" si="22"/>
        <v>1.082870370370026E-3</v>
      </c>
      <c r="J125" t="str">
        <f>IF(L125&lt;&gt;"",COUNTIF(F$120:F125,"HES")&amp;". "&amp;F125,"")&amp;" "&amp;G125</f>
        <v>5. HES  Masters - 4</v>
      </c>
      <c r="L125" s="3">
        <v>0.5955459490740741</v>
      </c>
      <c r="N125" s="4" t="s">
        <v>257</v>
      </c>
      <c r="O125" s="10">
        <v>0.58541666666666703</v>
      </c>
    </row>
    <row r="126" spans="1:15" x14ac:dyDescent="0.35">
      <c r="A126" s="1">
        <f t="shared" si="23"/>
        <v>7</v>
      </c>
      <c r="B126" s="1">
        <v>117</v>
      </c>
      <c r="C126" t="s">
        <v>258</v>
      </c>
      <c r="D126">
        <v>10036519470</v>
      </c>
      <c r="E126" t="s">
        <v>33</v>
      </c>
      <c r="F126" t="s">
        <v>54</v>
      </c>
      <c r="G126" t="s">
        <v>241</v>
      </c>
      <c r="H126" s="2">
        <f t="shared" si="21"/>
        <v>1.2528009259259232E-2</v>
      </c>
      <c r="I126" s="2">
        <f t="shared" si="22"/>
        <v>3.481597222222188E-3</v>
      </c>
      <c r="J126" t="str">
        <f>IF(L126&lt;&gt;"",COUNTIF(F$120:F126,"HES")&amp;". "&amp;F126,"")&amp;" "&amp;G126</f>
        <v>6. HES  Masters - 4</v>
      </c>
      <c r="L126" s="3">
        <v>0.59377800925925928</v>
      </c>
      <c r="N126" s="4" t="s">
        <v>259</v>
      </c>
      <c r="O126" s="10">
        <v>0.58125000000000004</v>
      </c>
    </row>
    <row r="127" spans="1:15" x14ac:dyDescent="0.35">
      <c r="A127" s="1" t="s">
        <v>48</v>
      </c>
      <c r="B127" s="1">
        <v>119</v>
      </c>
      <c r="C127" t="s">
        <v>260</v>
      </c>
      <c r="D127">
        <v>10052829113</v>
      </c>
      <c r="E127" t="s">
        <v>261</v>
      </c>
      <c r="F127" t="s">
        <v>54</v>
      </c>
      <c r="G127" t="s">
        <v>241</v>
      </c>
      <c r="H127" s="2">
        <f t="shared" si="21"/>
        <v>0</v>
      </c>
      <c r="I127" s="2">
        <f t="shared" si="22"/>
        <v>-9.0464120370370438E-3</v>
      </c>
      <c r="J127" t="str">
        <f>IF(L127&lt;&gt;"",COUNTIF(F$120:F127,"HES")&amp;". "&amp;F127,"")&amp;" "&amp;G127</f>
        <v xml:space="preserve">  Masters - 4</v>
      </c>
      <c r="N127" s="4" t="s">
        <v>262</v>
      </c>
      <c r="O127" s="10">
        <v>0.58263888888888904</v>
      </c>
    </row>
    <row r="128" spans="1:15" x14ac:dyDescent="0.35">
      <c r="A128" s="1" t="s">
        <v>48</v>
      </c>
      <c r="B128" s="1">
        <v>120</v>
      </c>
      <c r="C128" t="s">
        <v>263</v>
      </c>
      <c r="D128">
        <v>10048581422</v>
      </c>
      <c r="E128" t="s">
        <v>264</v>
      </c>
      <c r="F128" t="s">
        <v>54</v>
      </c>
      <c r="G128" t="s">
        <v>241</v>
      </c>
      <c r="H128" s="2">
        <f t="shared" si="21"/>
        <v>0</v>
      </c>
      <c r="I128" s="2">
        <f t="shared" si="22"/>
        <v>-9.0464120370370438E-3</v>
      </c>
      <c r="J128" t="str">
        <f>IF(L128&lt;&gt;"",COUNTIF(F$120:F128,"HES")&amp;". "&amp;F128,"")&amp;" "&amp;G128</f>
        <v xml:space="preserve">  Masters - 4</v>
      </c>
      <c r="N128" s="4">
        <v>21708</v>
      </c>
      <c r="O128" s="10">
        <v>0.58333333333333304</v>
      </c>
    </row>
    <row r="129" spans="1:15" x14ac:dyDescent="0.35">
      <c r="A129" s="1" t="s">
        <v>48</v>
      </c>
      <c r="B129" s="1">
        <v>121</v>
      </c>
      <c r="C129" t="s">
        <v>265</v>
      </c>
      <c r="D129">
        <v>10052548116</v>
      </c>
      <c r="E129" t="s">
        <v>266</v>
      </c>
      <c r="F129" t="s">
        <v>174</v>
      </c>
      <c r="G129" t="s">
        <v>241</v>
      </c>
      <c r="H129" s="2">
        <f t="shared" si="21"/>
        <v>0</v>
      </c>
      <c r="I129" s="2">
        <f t="shared" si="22"/>
        <v>-9.0464120370370438E-3</v>
      </c>
      <c r="J129" t="str">
        <f>IF(L129&lt;&gt;"",COUNTIF(F$120:F129,"HES")&amp;". "&amp;F129,"")&amp;" "&amp;G129</f>
        <v xml:space="preserve">  Masters - 4</v>
      </c>
      <c r="N129" s="4" t="s">
        <v>267</v>
      </c>
      <c r="O129" s="10">
        <v>0.58402777777777803</v>
      </c>
    </row>
    <row r="130" spans="1:15" x14ac:dyDescent="0.35">
      <c r="A130" s="1"/>
    </row>
    <row r="131" spans="1:15" x14ac:dyDescent="0.35">
      <c r="C131" t="s">
        <v>268</v>
      </c>
      <c r="D131" t="s">
        <v>269</v>
      </c>
    </row>
    <row r="132" spans="1:15" x14ac:dyDescent="0.35">
      <c r="A132" s="1">
        <f>_xlfn.IFNA(IF(H132&lt;&gt;"",_xlfn.RANK.EQ(H132,H$132:H$136,1)),"")-1</f>
        <v>1</v>
      </c>
      <c r="B132" s="1">
        <v>131</v>
      </c>
      <c r="C132" t="s">
        <v>270</v>
      </c>
      <c r="D132">
        <v>10106091308</v>
      </c>
      <c r="E132" t="s">
        <v>210</v>
      </c>
      <c r="F132" t="s">
        <v>54</v>
      </c>
      <c r="G132" t="s">
        <v>271</v>
      </c>
      <c r="H132" s="2">
        <f>IF(L132&lt;&gt;"",L132-O132,0)</f>
        <v>8.8008101851854148E-3</v>
      </c>
      <c r="I132" s="2">
        <f>H132-H$132</f>
        <v>0</v>
      </c>
      <c r="J132" t="str">
        <f>IF(L132&lt;&gt;"",COUNTIF(F$132:F132,"HES")&amp;". "&amp;F132,"")&amp;" "&amp;G132</f>
        <v>1. HES Frauen</v>
      </c>
      <c r="L132" s="3">
        <v>0.59977303240740742</v>
      </c>
      <c r="N132" s="4">
        <v>32764</v>
      </c>
      <c r="O132" s="10">
        <v>0.59097222222222201</v>
      </c>
    </row>
    <row r="133" spans="1:15" x14ac:dyDescent="0.35">
      <c r="A133" s="1">
        <f>_xlfn.IFNA(IF(H133&lt;&gt;"",_xlfn.RANK.EQ(H133,H$132:H$136,1)),"")-1</f>
        <v>2</v>
      </c>
      <c r="B133" s="1">
        <v>127</v>
      </c>
      <c r="C133" t="s">
        <v>272</v>
      </c>
      <c r="D133">
        <v>10130528638</v>
      </c>
      <c r="E133" t="s">
        <v>206</v>
      </c>
      <c r="F133" t="s">
        <v>207</v>
      </c>
      <c r="G133" t="s">
        <v>271</v>
      </c>
      <c r="H133" s="2">
        <f>IF(L133&lt;&gt;"",L133-O133,0)</f>
        <v>1.0047222222222207E-2</v>
      </c>
      <c r="I133" s="2">
        <f>H133-H$132</f>
        <v>1.2464120370367926E-3</v>
      </c>
      <c r="L133" s="3">
        <v>0.59824166666666667</v>
      </c>
      <c r="N133" s="4" t="s">
        <v>273</v>
      </c>
      <c r="O133" s="10">
        <v>0.58819444444444446</v>
      </c>
    </row>
    <row r="134" spans="1:15" x14ac:dyDescent="0.35">
      <c r="A134" s="1">
        <f>_xlfn.IFNA(IF(H134&lt;&gt;"",_xlfn.RANK.EQ(H134,H$132:H$136,1)),"")-1</f>
        <v>3</v>
      </c>
      <c r="B134" s="1">
        <v>128</v>
      </c>
      <c r="C134" t="s">
        <v>274</v>
      </c>
      <c r="D134">
        <v>10158657325</v>
      </c>
      <c r="E134" t="s">
        <v>275</v>
      </c>
      <c r="F134" t="s">
        <v>54</v>
      </c>
      <c r="G134" t="s">
        <v>271</v>
      </c>
      <c r="H134" s="2">
        <f>IF(L134&lt;&gt;"",L134-O134,0)</f>
        <v>1.0055902777777792E-2</v>
      </c>
      <c r="I134" s="2">
        <f>H134-H$132</f>
        <v>1.2550925925923773E-3</v>
      </c>
      <c r="J134" t="str">
        <f>IF(L134&lt;&gt;"",COUNTIF(F$132:F134,"HES")&amp;". "&amp;F134,"")&amp;" "&amp;G134</f>
        <v>2. HES Frauen</v>
      </c>
      <c r="L134" s="3">
        <v>0.5989447916666667</v>
      </c>
      <c r="N134" s="4" t="s">
        <v>276</v>
      </c>
      <c r="O134" s="10">
        <v>0.58888888888888891</v>
      </c>
    </row>
    <row r="135" spans="1:15" x14ac:dyDescent="0.35">
      <c r="A135" s="1">
        <f>_xlfn.IFNA(IF(H135&lt;&gt;"",_xlfn.RANK.EQ(H135,H$132:H$136,1)),"")-1</f>
        <v>4</v>
      </c>
      <c r="B135" s="1">
        <v>130</v>
      </c>
      <c r="C135" t="s">
        <v>277</v>
      </c>
      <c r="D135">
        <v>10048377520</v>
      </c>
      <c r="E135" t="s">
        <v>244</v>
      </c>
      <c r="F135" t="s">
        <v>54</v>
      </c>
      <c r="G135" t="s">
        <v>271</v>
      </c>
      <c r="H135" s="2">
        <f>IF(L135&lt;&gt;"",L135-O135,0)</f>
        <v>1.0581481481481192E-2</v>
      </c>
      <c r="I135" s="2">
        <f>H135-H$132</f>
        <v>1.7806712962957771E-3</v>
      </c>
      <c r="J135" t="str">
        <f>IF(L135&lt;&gt;"",COUNTIF(F$132:F135,"HES")&amp;". "&amp;F135,"")&amp;" "&amp;G135</f>
        <v>3. HES Frauen</v>
      </c>
      <c r="L135" s="3">
        <v>0.6008592592592592</v>
      </c>
      <c r="N135" s="4" t="s">
        <v>278</v>
      </c>
      <c r="O135" s="10">
        <v>0.59027777777777801</v>
      </c>
    </row>
    <row r="136" spans="1:15" x14ac:dyDescent="0.35">
      <c r="A136" s="1" t="s">
        <v>48</v>
      </c>
      <c r="B136" s="1">
        <v>129</v>
      </c>
      <c r="C136" t="s">
        <v>279</v>
      </c>
      <c r="D136">
        <v>10150267532</v>
      </c>
      <c r="E136" t="s">
        <v>62</v>
      </c>
      <c r="F136" t="s">
        <v>54</v>
      </c>
      <c r="G136" t="s">
        <v>271</v>
      </c>
      <c r="H136" s="2">
        <f>IF(L136&lt;&gt;"",L136-O136,0)</f>
        <v>0</v>
      </c>
      <c r="I136" s="2">
        <f>H136-H$132</f>
        <v>-8.8008101851854148E-3</v>
      </c>
      <c r="J136" t="str">
        <f>IF(L136&lt;&gt;"",COUNTIF(F$132:F136,"HES")&amp;". "&amp;F136,"")&amp;" "&amp;G136</f>
        <v xml:space="preserve"> Frauen</v>
      </c>
      <c r="N136" s="4" t="s">
        <v>280</v>
      </c>
      <c r="O136" s="10">
        <v>0.58958333333333302</v>
      </c>
    </row>
    <row r="138" spans="1:15" x14ac:dyDescent="0.35">
      <c r="C138" t="s">
        <v>281</v>
      </c>
      <c r="D138" t="s">
        <v>282</v>
      </c>
    </row>
    <row r="139" spans="1:15" x14ac:dyDescent="0.35">
      <c r="A139" s="1">
        <f>_xlfn.IFNA(IF(H139&lt;&gt;"",_xlfn.RANK.EQ(H139,H$139:H$143,1)),"")</f>
        <v>1</v>
      </c>
      <c r="B139" s="1">
        <v>138</v>
      </c>
      <c r="C139" t="s">
        <v>283</v>
      </c>
      <c r="D139">
        <v>10052817793</v>
      </c>
      <c r="E139" t="s">
        <v>284</v>
      </c>
      <c r="F139" t="s">
        <v>54</v>
      </c>
      <c r="G139" t="s">
        <v>285</v>
      </c>
      <c r="H139" s="2">
        <f>IF(L139&lt;&gt;"",L139-O139,0)</f>
        <v>7.5149305555558543E-3</v>
      </c>
      <c r="I139" s="2">
        <f>H139-H$139</f>
        <v>0</v>
      </c>
      <c r="J139" t="str">
        <f>IF(L139&lt;&gt;"",COUNTIF(F$139:F139,"HES")&amp;". "&amp;F139,"")&amp;" "&amp;G139</f>
        <v xml:space="preserve">1. HES  U 23 </v>
      </c>
      <c r="L139" s="3">
        <v>0.60334826388888885</v>
      </c>
      <c r="N139" s="4" t="s">
        <v>286</v>
      </c>
      <c r="O139" s="10">
        <v>0.59583333333333299</v>
      </c>
    </row>
    <row r="140" spans="1:15" x14ac:dyDescent="0.35">
      <c r="A140" s="1">
        <f>_xlfn.IFNA(IF(H140&lt;&gt;"",_xlfn.RANK.EQ(H140,H$139:H$143,1)),"")</f>
        <v>2</v>
      </c>
      <c r="B140" s="1">
        <v>134</v>
      </c>
      <c r="C140" t="s">
        <v>287</v>
      </c>
      <c r="D140">
        <v>10135679540</v>
      </c>
      <c r="E140" t="s">
        <v>288</v>
      </c>
      <c r="F140" t="s">
        <v>54</v>
      </c>
      <c r="G140" t="s">
        <v>285</v>
      </c>
      <c r="H140" s="2">
        <f>IF(L140&lt;&gt;"",L140-O140,0)</f>
        <v>7.8300925925925968E-3</v>
      </c>
      <c r="I140" s="2">
        <f>H140-H$139</f>
        <v>3.151620370367425E-4</v>
      </c>
      <c r="J140" t="str">
        <f>IF(L140&lt;&gt;"",COUNTIF(F$139:F140,"HES")&amp;". "&amp;F140,"")&amp;" "&amp;G140</f>
        <v xml:space="preserve">2. HES  U 23 </v>
      </c>
      <c r="L140" s="3">
        <v>0.60088564814814815</v>
      </c>
      <c r="N140" s="4" t="s">
        <v>289</v>
      </c>
      <c r="O140" s="10">
        <v>0.59305555555555556</v>
      </c>
    </row>
    <row r="141" spans="1:15" x14ac:dyDescent="0.35">
      <c r="A141" s="1">
        <f>_xlfn.IFNA(IF(H141&lt;&gt;"",_xlfn.RANK.EQ(H141,H$139:H$143,1)),"")</f>
        <v>3</v>
      </c>
      <c r="B141" s="1">
        <v>135</v>
      </c>
      <c r="C141" t="s">
        <v>290</v>
      </c>
      <c r="D141">
        <v>10150993416</v>
      </c>
      <c r="E141" t="s">
        <v>33</v>
      </c>
      <c r="F141" t="s">
        <v>54</v>
      </c>
      <c r="G141" t="s">
        <v>285</v>
      </c>
      <c r="H141" s="2">
        <f>IF(L141&lt;&gt;"",L141-O141,0)</f>
        <v>7.940393518518607E-3</v>
      </c>
      <c r="I141" s="2">
        <f>H141-H$139</f>
        <v>4.2546296296275266E-4</v>
      </c>
      <c r="J141" t="str">
        <f>IF(L141&lt;&gt;"",COUNTIF(F$139:F141,"HES")&amp;". "&amp;F141,"")&amp;" "&amp;G141</f>
        <v xml:space="preserve">3. HES  U 23 </v>
      </c>
      <c r="L141" s="3">
        <v>0.60169039351851861</v>
      </c>
      <c r="N141" s="4" t="s">
        <v>291</v>
      </c>
      <c r="O141" s="10">
        <v>0.59375</v>
      </c>
    </row>
    <row r="142" spans="1:15" x14ac:dyDescent="0.35">
      <c r="A142" s="1">
        <f>_xlfn.IFNA(IF(H142&lt;&gt;"",_xlfn.RANK.EQ(H142,H$139:H$143,1)),"")</f>
        <v>4</v>
      </c>
      <c r="B142" s="1">
        <v>137</v>
      </c>
      <c r="C142" t="s">
        <v>292</v>
      </c>
      <c r="D142">
        <v>10162762445</v>
      </c>
      <c r="E142" t="s">
        <v>33</v>
      </c>
      <c r="F142" t="s">
        <v>54</v>
      </c>
      <c r="G142" t="s">
        <v>285</v>
      </c>
      <c r="H142" s="2">
        <f>IF(L142&lt;&gt;"",L142-O142,0)</f>
        <v>8.231134259259143E-3</v>
      </c>
      <c r="I142" s="2">
        <f>H142-H$139</f>
        <v>7.1620370370328867E-4</v>
      </c>
      <c r="J142" t="str">
        <f>IF(L142&lt;&gt;"",COUNTIF(F$139:F142,"HES")&amp;". "&amp;F142,"")&amp;" "&amp;G142</f>
        <v xml:space="preserve">4. HES  U 23 </v>
      </c>
      <c r="L142" s="3">
        <v>0.60337002314814814</v>
      </c>
      <c r="N142" s="4" t="s">
        <v>293</v>
      </c>
      <c r="O142" s="10">
        <v>0.59513888888888899</v>
      </c>
    </row>
    <row r="143" spans="1:15" x14ac:dyDescent="0.35">
      <c r="A143" s="1">
        <f>_xlfn.IFNA(IF(H143&lt;&gt;"",_xlfn.RANK.EQ(H143,H$139:H$143,1)),"")</f>
        <v>5</v>
      </c>
      <c r="B143" s="1">
        <v>136</v>
      </c>
      <c r="C143" t="s">
        <v>294</v>
      </c>
      <c r="D143">
        <v>10140036153</v>
      </c>
      <c r="E143" t="s">
        <v>295</v>
      </c>
      <c r="F143" t="s">
        <v>54</v>
      </c>
      <c r="G143" t="s">
        <v>285</v>
      </c>
      <c r="H143" s="2">
        <f>IF(L143&lt;&gt;"",L143-O143,0)</f>
        <v>9.1383101851856274E-3</v>
      </c>
      <c r="I143" s="2">
        <f>H143-H$139</f>
        <v>1.6233796296297731E-3</v>
      </c>
      <c r="J143" t="str">
        <f>IF(L143&lt;&gt;"",COUNTIF(F$139:F143,"HES")&amp;". "&amp;F143,"")&amp;" "&amp;G143</f>
        <v xml:space="preserve">5. HES  U 23 </v>
      </c>
      <c r="L143" s="3">
        <v>0.60358275462962963</v>
      </c>
      <c r="N143" s="4" t="s">
        <v>296</v>
      </c>
      <c r="O143" s="10">
        <v>0.594444444444444</v>
      </c>
    </row>
    <row r="145" spans="1:16" x14ac:dyDescent="0.35">
      <c r="C145" t="s">
        <v>297</v>
      </c>
      <c r="D145" t="s">
        <v>298</v>
      </c>
    </row>
    <row r="146" spans="1:16" x14ac:dyDescent="0.35">
      <c r="A146" s="1">
        <f t="shared" ref="A146:A154" si="24">_xlfn.IFNA(IF(H146&lt;&gt;"",_xlfn.RANK.EQ(H146,H$146:H$155,1)),"")-1</f>
        <v>1</v>
      </c>
      <c r="B146" s="1">
        <v>144</v>
      </c>
      <c r="C146" t="s">
        <v>299</v>
      </c>
      <c r="D146">
        <v>10174578055</v>
      </c>
      <c r="E146" t="s">
        <v>300</v>
      </c>
      <c r="F146" t="s">
        <v>54</v>
      </c>
      <c r="G146" t="s">
        <v>301</v>
      </c>
      <c r="H146" s="2">
        <f t="shared" ref="H146:H155" si="25">IF(L146&lt;&gt;"",L146-O146,0)</f>
        <v>7.7797453703704056E-3</v>
      </c>
      <c r="I146" s="2">
        <f t="shared" ref="I146:I155" si="26">H146-H$146</f>
        <v>0</v>
      </c>
      <c r="L146" s="3">
        <v>0.60777974537037038</v>
      </c>
      <c r="N146" s="4">
        <v>31997</v>
      </c>
      <c r="O146" s="10">
        <v>0.6</v>
      </c>
    </row>
    <row r="147" spans="1:16" x14ac:dyDescent="0.35">
      <c r="A147" s="1">
        <f t="shared" si="24"/>
        <v>2</v>
      </c>
      <c r="B147" s="1">
        <v>141</v>
      </c>
      <c r="C147" t="s">
        <v>302</v>
      </c>
      <c r="D147">
        <v>10153795302</v>
      </c>
      <c r="E147" t="s">
        <v>303</v>
      </c>
      <c r="F147" t="s">
        <v>207</v>
      </c>
      <c r="G147" t="s">
        <v>301</v>
      </c>
      <c r="H147" s="2">
        <f t="shared" si="25"/>
        <v>7.9410879629630005E-3</v>
      </c>
      <c r="I147" s="2">
        <f t="shared" si="26"/>
        <v>1.6134259259259487E-4</v>
      </c>
      <c r="L147" s="3">
        <v>0.60585775462962965</v>
      </c>
      <c r="N147" s="4" t="s">
        <v>304</v>
      </c>
      <c r="O147" s="10">
        <v>0.59791666666666665</v>
      </c>
    </row>
    <row r="148" spans="1:16" x14ac:dyDescent="0.35">
      <c r="A148" s="1">
        <f t="shared" si="24"/>
        <v>3</v>
      </c>
      <c r="B148" s="1">
        <v>148</v>
      </c>
      <c r="C148" t="s">
        <v>305</v>
      </c>
      <c r="D148">
        <v>10158072089</v>
      </c>
      <c r="E148" t="s">
        <v>83</v>
      </c>
      <c r="F148" t="s">
        <v>54</v>
      </c>
      <c r="G148" t="s">
        <v>301</v>
      </c>
      <c r="H148" s="2">
        <f t="shared" si="25"/>
        <v>8.0626157407405197E-3</v>
      </c>
      <c r="I148" s="2">
        <f t="shared" si="26"/>
        <v>2.8287037037011409E-4</v>
      </c>
      <c r="L148" s="3">
        <v>0.61084039351851849</v>
      </c>
      <c r="N148" s="4" t="s">
        <v>306</v>
      </c>
      <c r="O148" s="10">
        <v>0.60277777777777797</v>
      </c>
    </row>
    <row r="149" spans="1:16" x14ac:dyDescent="0.35">
      <c r="A149" s="1">
        <f t="shared" si="24"/>
        <v>4</v>
      </c>
      <c r="B149" s="1">
        <v>143</v>
      </c>
      <c r="C149" t="s">
        <v>307</v>
      </c>
      <c r="D149">
        <v>10059462903</v>
      </c>
      <c r="E149" t="s">
        <v>308</v>
      </c>
      <c r="F149" t="s">
        <v>54</v>
      </c>
      <c r="G149" t="s">
        <v>301</v>
      </c>
      <c r="H149" s="2">
        <f t="shared" si="25"/>
        <v>8.1899305555556134E-3</v>
      </c>
      <c r="I149" s="2">
        <f t="shared" si="26"/>
        <v>4.1018518518520786E-4</v>
      </c>
      <c r="L149" s="3">
        <v>0.60749548611111115</v>
      </c>
      <c r="N149" s="4" t="s">
        <v>309</v>
      </c>
      <c r="O149" s="10">
        <v>0.59930555555555554</v>
      </c>
    </row>
    <row r="150" spans="1:16" x14ac:dyDescent="0.35">
      <c r="A150" s="1">
        <f t="shared" si="24"/>
        <v>5</v>
      </c>
      <c r="B150" s="1">
        <v>149</v>
      </c>
      <c r="C150" t="s">
        <v>310</v>
      </c>
      <c r="D150">
        <v>10162762950</v>
      </c>
      <c r="E150" t="s">
        <v>33</v>
      </c>
      <c r="F150" t="s">
        <v>54</v>
      </c>
      <c r="G150" t="s">
        <v>301</v>
      </c>
      <c r="H150" s="2">
        <f t="shared" si="25"/>
        <v>8.3349537037039623E-3</v>
      </c>
      <c r="I150" s="2">
        <f t="shared" si="26"/>
        <v>5.5520833333355668E-4</v>
      </c>
      <c r="L150" s="3">
        <v>0.61180717592592593</v>
      </c>
      <c r="N150" s="4" t="s">
        <v>311</v>
      </c>
      <c r="O150" s="10">
        <v>0.60347222222222197</v>
      </c>
    </row>
    <row r="151" spans="1:16" x14ac:dyDescent="0.35">
      <c r="A151" s="1">
        <f t="shared" si="24"/>
        <v>6</v>
      </c>
      <c r="B151" s="1">
        <v>146</v>
      </c>
      <c r="C151" t="s">
        <v>185</v>
      </c>
      <c r="D151">
        <v>10049495545</v>
      </c>
      <c r="E151" t="s">
        <v>186</v>
      </c>
      <c r="F151" t="s">
        <v>54</v>
      </c>
      <c r="G151" t="s">
        <v>301</v>
      </c>
      <c r="H151" s="2">
        <f t="shared" si="25"/>
        <v>9.5075231481480671E-3</v>
      </c>
      <c r="I151" s="2">
        <f t="shared" si="26"/>
        <v>1.7277777777776615E-3</v>
      </c>
      <c r="L151" s="3">
        <v>0.61089641203703704</v>
      </c>
      <c r="N151" s="4" t="s">
        <v>187</v>
      </c>
      <c r="O151" s="10">
        <v>0.60138888888888897</v>
      </c>
    </row>
    <row r="152" spans="1:16" x14ac:dyDescent="0.35">
      <c r="A152" s="1">
        <f t="shared" si="24"/>
        <v>7</v>
      </c>
      <c r="B152" s="1">
        <v>142</v>
      </c>
      <c r="C152" t="s">
        <v>312</v>
      </c>
      <c r="D152">
        <v>10036417622</v>
      </c>
      <c r="E152" t="s">
        <v>313</v>
      </c>
      <c r="F152" t="s">
        <v>314</v>
      </c>
      <c r="G152" t="s">
        <v>301</v>
      </c>
      <c r="H152" s="2">
        <f t="shared" si="25"/>
        <v>9.6708333333332952E-3</v>
      </c>
      <c r="I152" s="2">
        <f t="shared" si="26"/>
        <v>1.8910879629628896E-3</v>
      </c>
      <c r="L152" s="3">
        <v>0.60828194444444439</v>
      </c>
      <c r="N152" s="4" t="s">
        <v>315</v>
      </c>
      <c r="O152" s="10">
        <v>0.59861111111111109</v>
      </c>
      <c r="P152" s="11"/>
    </row>
    <row r="153" spans="1:16" x14ac:dyDescent="0.35">
      <c r="A153" s="1">
        <f t="shared" si="24"/>
        <v>8</v>
      </c>
      <c r="B153" s="1">
        <v>103</v>
      </c>
      <c r="C153" t="s">
        <v>316</v>
      </c>
      <c r="D153">
        <v>10051029458</v>
      </c>
      <c r="E153" t="s">
        <v>62</v>
      </c>
      <c r="F153" t="s">
        <v>54</v>
      </c>
      <c r="G153" t="s">
        <v>301</v>
      </c>
      <c r="H153" s="2">
        <f t="shared" si="25"/>
        <v>9.9733796296294086E-3</v>
      </c>
      <c r="I153" s="2">
        <f t="shared" si="26"/>
        <v>2.193634259259003E-3</v>
      </c>
      <c r="L153" s="3">
        <v>0.58150115740740738</v>
      </c>
      <c r="N153" s="4" t="s">
        <v>317</v>
      </c>
      <c r="O153" s="10">
        <v>0.57152777777777797</v>
      </c>
    </row>
    <row r="154" spans="1:16" x14ac:dyDescent="0.35">
      <c r="A154" s="1">
        <f t="shared" si="24"/>
        <v>9</v>
      </c>
      <c r="B154" s="1">
        <v>147</v>
      </c>
      <c r="C154" t="s">
        <v>318</v>
      </c>
      <c r="D154">
        <v>10112996795</v>
      </c>
      <c r="E154" t="s">
        <v>62</v>
      </c>
      <c r="F154" t="s">
        <v>54</v>
      </c>
      <c r="G154" t="s">
        <v>301</v>
      </c>
      <c r="H154" s="2">
        <f t="shared" si="25"/>
        <v>1.2006134259259671E-2</v>
      </c>
      <c r="I154" s="2">
        <f t="shared" si="26"/>
        <v>4.2263888888892653E-3</v>
      </c>
      <c r="L154" s="3">
        <v>0.61408946759259264</v>
      </c>
      <c r="N154" s="4" t="s">
        <v>319</v>
      </c>
      <c r="O154" s="10">
        <v>0.60208333333333297</v>
      </c>
    </row>
    <row r="155" spans="1:16" x14ac:dyDescent="0.35">
      <c r="A155" s="1" t="s">
        <v>48</v>
      </c>
      <c r="B155" s="1">
        <v>145</v>
      </c>
      <c r="C155" t="s">
        <v>320</v>
      </c>
      <c r="D155">
        <v>10161802145</v>
      </c>
      <c r="E155" t="s">
        <v>308</v>
      </c>
      <c r="F155" t="s">
        <v>54</v>
      </c>
      <c r="G155" t="s">
        <v>301</v>
      </c>
      <c r="H155" s="2">
        <f t="shared" si="25"/>
        <v>0</v>
      </c>
      <c r="I155" s="2">
        <f t="shared" si="26"/>
        <v>-7.7797453703704056E-3</v>
      </c>
      <c r="N155" s="4" t="s">
        <v>321</v>
      </c>
      <c r="O155" s="10">
        <v>0.60069444444444398</v>
      </c>
    </row>
    <row r="157" spans="1:16" x14ac:dyDescent="0.35">
      <c r="C157" t="s">
        <v>322</v>
      </c>
      <c r="D157" t="s">
        <v>323</v>
      </c>
    </row>
    <row r="158" spans="1:16" x14ac:dyDescent="0.35">
      <c r="A158" s="1">
        <f t="shared" ref="A158:A166" si="27">_xlfn.IFNA(IF(H158&lt;&gt;"",_xlfn.RANK.EQ(H158,H$158:H$166,1)),"")</f>
        <v>1</v>
      </c>
      <c r="B158" s="1">
        <v>155</v>
      </c>
      <c r="C158" t="s">
        <v>324</v>
      </c>
      <c r="D158">
        <v>10162270775</v>
      </c>
      <c r="E158" t="s">
        <v>275</v>
      </c>
      <c r="F158" t="s">
        <v>54</v>
      </c>
      <c r="G158" t="s">
        <v>325</v>
      </c>
      <c r="H158" s="2">
        <f t="shared" ref="H158:H166" si="28">IF(L158&lt;&gt;"",L158-O158,0)</f>
        <v>7.5027777777777471E-3</v>
      </c>
      <c r="I158" s="2">
        <f t="shared" ref="I158:I166" si="29">H158-H$158</f>
        <v>0</v>
      </c>
      <c r="L158" s="3">
        <v>0.6151416666666667</v>
      </c>
      <c r="N158" s="4" t="s">
        <v>326</v>
      </c>
      <c r="O158" s="10">
        <v>0.60763888888888895</v>
      </c>
    </row>
    <row r="159" spans="1:16" x14ac:dyDescent="0.35">
      <c r="A159" s="1">
        <f t="shared" si="27"/>
        <v>2</v>
      </c>
      <c r="B159" s="1">
        <v>153</v>
      </c>
      <c r="C159" t="s">
        <v>327</v>
      </c>
      <c r="D159">
        <v>10153600086</v>
      </c>
      <c r="E159" t="s">
        <v>328</v>
      </c>
      <c r="F159" t="s">
        <v>114</v>
      </c>
      <c r="G159" t="s">
        <v>325</v>
      </c>
      <c r="H159" s="2">
        <f t="shared" si="28"/>
        <v>7.7780092592593109E-3</v>
      </c>
      <c r="I159" s="2">
        <f t="shared" si="29"/>
        <v>2.7523148148156373E-4</v>
      </c>
      <c r="L159" s="3">
        <v>0.61402800925925927</v>
      </c>
      <c r="N159" s="4" t="s">
        <v>329</v>
      </c>
      <c r="O159" s="10">
        <v>0.60624999999999996</v>
      </c>
    </row>
    <row r="160" spans="1:16" x14ac:dyDescent="0.35">
      <c r="A160" s="1">
        <f t="shared" si="27"/>
        <v>3</v>
      </c>
      <c r="B160" s="1">
        <v>152</v>
      </c>
      <c r="C160" t="s">
        <v>330</v>
      </c>
      <c r="D160">
        <v>10160639559</v>
      </c>
      <c r="E160" t="s">
        <v>303</v>
      </c>
      <c r="F160" t="s">
        <v>207</v>
      </c>
      <c r="G160" t="s">
        <v>325</v>
      </c>
      <c r="H160" s="2">
        <f t="shared" si="28"/>
        <v>7.7797453703704056E-3</v>
      </c>
      <c r="I160" s="2">
        <f t="shared" si="29"/>
        <v>2.7696759259265846E-4</v>
      </c>
      <c r="L160" s="3">
        <v>0.61333530092592592</v>
      </c>
      <c r="N160" s="4" t="s">
        <v>331</v>
      </c>
      <c r="O160" s="10">
        <v>0.60555555555555551</v>
      </c>
    </row>
    <row r="161" spans="1:15" x14ac:dyDescent="0.35">
      <c r="A161" s="1">
        <f t="shared" si="27"/>
        <v>4</v>
      </c>
      <c r="B161" s="1">
        <v>157</v>
      </c>
      <c r="C161" t="s">
        <v>332</v>
      </c>
      <c r="D161">
        <v>10161803256</v>
      </c>
      <c r="E161" t="s">
        <v>275</v>
      </c>
      <c r="F161" t="s">
        <v>54</v>
      </c>
      <c r="G161" t="s">
        <v>325</v>
      </c>
      <c r="H161" s="2">
        <f t="shared" si="28"/>
        <v>7.8199074074072339E-3</v>
      </c>
      <c r="I161" s="2">
        <f t="shared" si="29"/>
        <v>3.1712962962948676E-4</v>
      </c>
      <c r="L161" s="3">
        <v>0.61684768518518518</v>
      </c>
      <c r="N161" s="4" t="s">
        <v>333</v>
      </c>
      <c r="O161" s="10">
        <v>0.60902777777777795</v>
      </c>
    </row>
    <row r="162" spans="1:15" x14ac:dyDescent="0.35">
      <c r="A162" s="1">
        <f t="shared" si="27"/>
        <v>5</v>
      </c>
      <c r="B162" s="1">
        <v>154</v>
      </c>
      <c r="C162" t="s">
        <v>334</v>
      </c>
      <c r="D162">
        <v>10150271471</v>
      </c>
      <c r="E162" t="s">
        <v>335</v>
      </c>
      <c r="F162" t="s">
        <v>207</v>
      </c>
      <c r="G162" t="s">
        <v>325</v>
      </c>
      <c r="H162" s="2">
        <f t="shared" si="28"/>
        <v>8.2333333333338699E-3</v>
      </c>
      <c r="I162" s="2">
        <f t="shared" si="29"/>
        <v>7.3055555555612273E-4</v>
      </c>
      <c r="L162" s="3">
        <v>0.61517777777777782</v>
      </c>
      <c r="N162" s="4" t="s">
        <v>336</v>
      </c>
      <c r="O162" s="10">
        <v>0.60694444444444395</v>
      </c>
    </row>
    <row r="163" spans="1:15" x14ac:dyDescent="0.35">
      <c r="A163" s="1">
        <f t="shared" si="27"/>
        <v>6</v>
      </c>
      <c r="B163" s="1">
        <v>160</v>
      </c>
      <c r="C163" t="s">
        <v>337</v>
      </c>
      <c r="D163">
        <v>10012859857</v>
      </c>
      <c r="E163" t="s">
        <v>261</v>
      </c>
      <c r="F163" t="s">
        <v>54</v>
      </c>
      <c r="G163" t="s">
        <v>325</v>
      </c>
      <c r="H163" s="2">
        <f t="shared" si="28"/>
        <v>8.2756944444444258E-3</v>
      </c>
      <c r="I163" s="2">
        <f t="shared" si="29"/>
        <v>7.7291666666667869E-4</v>
      </c>
      <c r="L163" s="3">
        <v>0.61938680555555548</v>
      </c>
      <c r="N163" s="4" t="s">
        <v>338</v>
      </c>
      <c r="O163" s="10">
        <v>0.61111111111111105</v>
      </c>
    </row>
    <row r="164" spans="1:15" x14ac:dyDescent="0.35">
      <c r="A164" s="1">
        <f t="shared" si="27"/>
        <v>7</v>
      </c>
      <c r="B164" s="1">
        <v>158</v>
      </c>
      <c r="C164" t="s">
        <v>339</v>
      </c>
      <c r="D164">
        <v>10165993252</v>
      </c>
      <c r="E164" t="s">
        <v>33</v>
      </c>
      <c r="F164" t="s">
        <v>54</v>
      </c>
      <c r="G164" t="s">
        <v>325</v>
      </c>
      <c r="H164" s="2">
        <f t="shared" si="28"/>
        <v>8.453472222222369E-3</v>
      </c>
      <c r="I164" s="2">
        <f t="shared" si="29"/>
        <v>9.5069444444462192E-4</v>
      </c>
      <c r="L164" s="3">
        <v>0.61817569444444442</v>
      </c>
      <c r="N164" s="4" t="s">
        <v>340</v>
      </c>
      <c r="O164" s="10">
        <v>0.60972222222222205</v>
      </c>
    </row>
    <row r="165" spans="1:15" x14ac:dyDescent="0.35">
      <c r="A165" s="1">
        <f t="shared" si="27"/>
        <v>8</v>
      </c>
      <c r="B165" s="1">
        <v>156</v>
      </c>
      <c r="C165" t="s">
        <v>341</v>
      </c>
      <c r="D165">
        <v>10012572190</v>
      </c>
      <c r="E165" t="s">
        <v>62</v>
      </c>
      <c r="F165" t="s">
        <v>54</v>
      </c>
      <c r="G165" t="s">
        <v>325</v>
      </c>
      <c r="H165" s="2">
        <f t="shared" si="28"/>
        <v>8.7759259259262423E-3</v>
      </c>
      <c r="I165" s="2">
        <f t="shared" si="29"/>
        <v>1.2731481481484952E-3</v>
      </c>
      <c r="L165" s="3">
        <v>0.61710925925925919</v>
      </c>
      <c r="N165" s="4" t="s">
        <v>342</v>
      </c>
      <c r="O165" s="10">
        <v>0.60833333333333295</v>
      </c>
    </row>
    <row r="166" spans="1:15" x14ac:dyDescent="0.35">
      <c r="A166" s="1">
        <f t="shared" si="27"/>
        <v>9</v>
      </c>
      <c r="B166" s="1">
        <v>159</v>
      </c>
      <c r="C166" t="s">
        <v>343</v>
      </c>
      <c r="D166">
        <v>10158663688</v>
      </c>
      <c r="E166" t="s">
        <v>62</v>
      </c>
      <c r="F166" t="s">
        <v>54</v>
      </c>
      <c r="G166" t="s">
        <v>325</v>
      </c>
      <c r="H166" s="2">
        <f t="shared" si="28"/>
        <v>8.9383101851847613E-3</v>
      </c>
      <c r="I166" s="2">
        <f t="shared" si="29"/>
        <v>1.4355324074070142E-3</v>
      </c>
      <c r="L166" s="3">
        <v>0.61935497685185181</v>
      </c>
      <c r="N166" s="4" t="s">
        <v>344</v>
      </c>
      <c r="O166" s="10">
        <v>0.61041666666666705</v>
      </c>
    </row>
    <row r="168" spans="1:15" x14ac:dyDescent="0.35">
      <c r="C168" t="s">
        <v>345</v>
      </c>
    </row>
    <row r="169" spans="1:15" x14ac:dyDescent="0.35">
      <c r="A169" s="1">
        <f>_xlfn.IFNA(IF(H169&lt;&gt;"",_xlfn.RANK.EQ(H169,H$169:H$182,1)),"")-1</f>
        <v>1</v>
      </c>
      <c r="B169" s="1">
        <v>155</v>
      </c>
      <c r="C169" t="s">
        <v>324</v>
      </c>
      <c r="D169">
        <v>10162270775</v>
      </c>
      <c r="E169" t="s">
        <v>275</v>
      </c>
      <c r="F169" t="s">
        <v>54</v>
      </c>
      <c r="H169" s="2">
        <f>VLOOKUP(B169,B$146:H166,7,FALSE)</f>
        <v>7.5027777777777471E-3</v>
      </c>
      <c r="I169" s="2">
        <f t="shared" ref="I169:I182" si="30">H169-H$169</f>
        <v>0</v>
      </c>
      <c r="J169" t="str">
        <f>IF(L169&lt;&gt;"",COUNTIF(F$139:F169,"HES")&amp;". "&amp;F169,"")&amp;" Elite"</f>
        <v xml:space="preserve"> Elite</v>
      </c>
    </row>
    <row r="170" spans="1:15" x14ac:dyDescent="0.35">
      <c r="A170" s="1">
        <f t="shared" ref="A170:A181" si="31">_xlfn.IFNA(IF(H170&lt;&gt;"",_xlfn.RANK.EQ(H170,H$169:H$182,1)),"")-1</f>
        <v>2</v>
      </c>
      <c r="B170" s="1">
        <v>144</v>
      </c>
      <c r="C170" t="s">
        <v>299</v>
      </c>
      <c r="D170">
        <v>10174578055</v>
      </c>
      <c r="E170" t="s">
        <v>300</v>
      </c>
      <c r="F170" t="s">
        <v>54</v>
      </c>
      <c r="H170" s="2">
        <f>VLOOKUP(B170,B$146:H167,7,FALSE)</f>
        <v>7.7797453703704056E-3</v>
      </c>
      <c r="I170" s="2">
        <f t="shared" si="30"/>
        <v>2.7696759259265846E-4</v>
      </c>
      <c r="J170" t="str">
        <f>IF(L170&lt;&gt;"",COUNTIF(F$139:F170,"HES")&amp;". "&amp;F170,"")&amp;" Elite"</f>
        <v xml:space="preserve"> Elite</v>
      </c>
    </row>
    <row r="171" spans="1:15" x14ac:dyDescent="0.35">
      <c r="A171" s="1">
        <f t="shared" si="31"/>
        <v>3</v>
      </c>
      <c r="B171" s="1">
        <v>157</v>
      </c>
      <c r="C171" t="s">
        <v>332</v>
      </c>
      <c r="D171">
        <v>10161803256</v>
      </c>
      <c r="E171" t="s">
        <v>275</v>
      </c>
      <c r="F171" t="s">
        <v>54</v>
      </c>
      <c r="H171" s="2">
        <f>VLOOKUP(B171,B$146:H168,7,FALSE)</f>
        <v>7.8199074074072339E-3</v>
      </c>
      <c r="I171" s="2">
        <f t="shared" si="30"/>
        <v>3.1712962962948676E-4</v>
      </c>
      <c r="J171" t="str">
        <f>IF(L171&lt;&gt;"",COUNTIF(F$139:F171,"HES")&amp;". "&amp;F171,"")&amp;" Elite"</f>
        <v xml:space="preserve"> Elite</v>
      </c>
    </row>
    <row r="172" spans="1:15" x14ac:dyDescent="0.35">
      <c r="A172" s="1">
        <f t="shared" si="31"/>
        <v>4</v>
      </c>
      <c r="B172" s="1">
        <v>148</v>
      </c>
      <c r="C172" t="s">
        <v>305</v>
      </c>
      <c r="D172">
        <v>10158072089</v>
      </c>
      <c r="E172" t="s">
        <v>83</v>
      </c>
      <c r="F172" t="s">
        <v>54</v>
      </c>
      <c r="H172" s="2">
        <f>VLOOKUP(B172,B$146:H169,7,FALSE)</f>
        <v>8.0626157407405197E-3</v>
      </c>
      <c r="I172" s="2">
        <f t="shared" si="30"/>
        <v>5.5983796296277255E-4</v>
      </c>
      <c r="J172" t="str">
        <f>IF(L172&lt;&gt;"",COUNTIF(F$139:F172,"HES")&amp;". "&amp;F172,"")&amp;" Elite"</f>
        <v xml:space="preserve"> Elite</v>
      </c>
    </row>
    <row r="173" spans="1:15" x14ac:dyDescent="0.35">
      <c r="A173" s="1">
        <f t="shared" si="31"/>
        <v>5</v>
      </c>
      <c r="B173" s="1">
        <v>143</v>
      </c>
      <c r="C173" t="s">
        <v>307</v>
      </c>
      <c r="D173">
        <v>10059462903</v>
      </c>
      <c r="E173" t="s">
        <v>308</v>
      </c>
      <c r="F173" t="s">
        <v>54</v>
      </c>
      <c r="H173" s="2">
        <f>VLOOKUP(B173,B$146:H170,7,FALSE)</f>
        <v>8.1899305555556134E-3</v>
      </c>
      <c r="I173" s="2">
        <f t="shared" si="30"/>
        <v>6.8715277777786632E-4</v>
      </c>
      <c r="J173" t="str">
        <f>IF(L173&lt;&gt;"",COUNTIF(F$139:F173,"HES")&amp;". "&amp;F173,"")&amp;" Elite"</f>
        <v xml:space="preserve"> Elite</v>
      </c>
    </row>
    <row r="174" spans="1:15" x14ac:dyDescent="0.35">
      <c r="A174" s="1">
        <f t="shared" si="31"/>
        <v>6</v>
      </c>
      <c r="B174" s="1">
        <v>160</v>
      </c>
      <c r="C174" t="s">
        <v>337</v>
      </c>
      <c r="D174">
        <v>10012859857</v>
      </c>
      <c r="E174" t="s">
        <v>261</v>
      </c>
      <c r="F174" t="s">
        <v>54</v>
      </c>
      <c r="H174" s="2">
        <f>VLOOKUP(B174,B$146:H171,7,FALSE)</f>
        <v>8.2756944444444258E-3</v>
      </c>
      <c r="I174" s="2">
        <f t="shared" si="30"/>
        <v>7.7291666666667869E-4</v>
      </c>
      <c r="J174" t="str">
        <f>IF(L174&lt;&gt;"",COUNTIF(F$139:F174,"HES")&amp;". "&amp;F174,"")&amp;" Elite"</f>
        <v xml:space="preserve"> Elite</v>
      </c>
    </row>
    <row r="175" spans="1:15" x14ac:dyDescent="0.35">
      <c r="A175" s="1">
        <f t="shared" si="31"/>
        <v>7</v>
      </c>
      <c r="B175" s="1">
        <v>149</v>
      </c>
      <c r="C175" t="s">
        <v>310</v>
      </c>
      <c r="D175">
        <v>10162762950</v>
      </c>
      <c r="E175" t="s">
        <v>33</v>
      </c>
      <c r="F175" t="s">
        <v>54</v>
      </c>
      <c r="H175" s="2">
        <f>VLOOKUP(B175,B$146:H172,7,FALSE)</f>
        <v>8.3349537037039623E-3</v>
      </c>
      <c r="I175" s="2">
        <f t="shared" si="30"/>
        <v>8.3217592592621514E-4</v>
      </c>
      <c r="J175" t="str">
        <f>IF(L175&lt;&gt;"",COUNTIF(F$139:F175,"HES")&amp;". "&amp;F175,"")&amp;" Elite"</f>
        <v xml:space="preserve"> Elite</v>
      </c>
    </row>
    <row r="176" spans="1:15" x14ac:dyDescent="0.35">
      <c r="A176" s="1">
        <f t="shared" si="31"/>
        <v>8</v>
      </c>
      <c r="B176" s="1">
        <v>158</v>
      </c>
      <c r="C176" t="s">
        <v>339</v>
      </c>
      <c r="D176">
        <v>10165993252</v>
      </c>
      <c r="E176" t="s">
        <v>33</v>
      </c>
      <c r="F176" t="s">
        <v>54</v>
      </c>
      <c r="H176" s="2">
        <f>VLOOKUP(B176,B$146:H173,7,FALSE)</f>
        <v>8.453472222222369E-3</v>
      </c>
      <c r="I176" s="2">
        <f t="shared" si="30"/>
        <v>9.5069444444462192E-4</v>
      </c>
      <c r="J176" t="str">
        <f>IF(L176&lt;&gt;"",COUNTIF(F$139:F176,"HES")&amp;". "&amp;F176,"")&amp;" Elite"</f>
        <v xml:space="preserve"> Elite</v>
      </c>
    </row>
    <row r="177" spans="1:10" x14ac:dyDescent="0.35">
      <c r="A177" s="1">
        <f t="shared" si="31"/>
        <v>9</v>
      </c>
      <c r="B177" s="1">
        <v>156</v>
      </c>
      <c r="C177" t="s">
        <v>341</v>
      </c>
      <c r="D177">
        <v>10012572190</v>
      </c>
      <c r="E177" t="s">
        <v>62</v>
      </c>
      <c r="F177" t="s">
        <v>54</v>
      </c>
      <c r="H177" s="2">
        <f>VLOOKUP(B177,B$146:H174,7,FALSE)</f>
        <v>8.7759259259262423E-3</v>
      </c>
      <c r="I177" s="2">
        <f t="shared" si="30"/>
        <v>1.2731481481484952E-3</v>
      </c>
      <c r="J177" t="str">
        <f>IF(L177&lt;&gt;"",COUNTIF(F$139:F177,"HES")&amp;". "&amp;F177,"")&amp;" Elite"</f>
        <v xml:space="preserve"> Elite</v>
      </c>
    </row>
    <row r="178" spans="1:10" x14ac:dyDescent="0.35">
      <c r="A178" s="1">
        <f t="shared" si="31"/>
        <v>10</v>
      </c>
      <c r="B178" s="1">
        <v>159</v>
      </c>
      <c r="C178" t="s">
        <v>343</v>
      </c>
      <c r="D178">
        <v>10158663688</v>
      </c>
      <c r="E178" t="s">
        <v>62</v>
      </c>
      <c r="F178" t="s">
        <v>54</v>
      </c>
      <c r="H178" s="2">
        <f>VLOOKUP(B178,B$146:H175,7,FALSE)</f>
        <v>8.9383101851847613E-3</v>
      </c>
      <c r="I178" s="2">
        <f t="shared" si="30"/>
        <v>1.4355324074070142E-3</v>
      </c>
      <c r="J178" t="str">
        <f>IF(L178&lt;&gt;"",COUNTIF(F$139:F178,"HES")&amp;". "&amp;F178,"")&amp;" Elite"</f>
        <v xml:space="preserve"> Elite</v>
      </c>
    </row>
    <row r="179" spans="1:10" x14ac:dyDescent="0.35">
      <c r="A179" s="1">
        <f t="shared" si="31"/>
        <v>11</v>
      </c>
      <c r="B179" s="1">
        <v>146</v>
      </c>
      <c r="C179" t="s">
        <v>185</v>
      </c>
      <c r="D179">
        <v>10049495545</v>
      </c>
      <c r="E179" t="s">
        <v>186</v>
      </c>
      <c r="F179" t="s">
        <v>54</v>
      </c>
      <c r="H179" s="2">
        <f>VLOOKUP(B179,B$146:H176,7,FALSE)</f>
        <v>9.5075231481480671E-3</v>
      </c>
      <c r="I179" s="2">
        <f t="shared" si="30"/>
        <v>2.00474537037032E-3</v>
      </c>
      <c r="J179" t="str">
        <f>IF(L179&lt;&gt;"",COUNTIF(F$139:F179,"HES")&amp;". "&amp;F179,"")&amp;" Elite"</f>
        <v xml:space="preserve"> Elite</v>
      </c>
    </row>
    <row r="180" spans="1:10" x14ac:dyDescent="0.35">
      <c r="A180" s="1">
        <f t="shared" si="31"/>
        <v>12</v>
      </c>
      <c r="B180" s="1">
        <v>103</v>
      </c>
      <c r="C180" t="s">
        <v>316</v>
      </c>
      <c r="D180">
        <v>10051029458</v>
      </c>
      <c r="E180" t="s">
        <v>62</v>
      </c>
      <c r="F180" t="s">
        <v>54</v>
      </c>
      <c r="H180" s="2">
        <f>VLOOKUP(B180,B$146:H177,7,FALSE)</f>
        <v>9.9733796296294086E-3</v>
      </c>
      <c r="I180" s="2">
        <f t="shared" si="30"/>
        <v>2.4706018518516615E-3</v>
      </c>
      <c r="J180" t="str">
        <f>IF(L180&lt;&gt;"",COUNTIF(F$139:F180,"HES")&amp;". "&amp;F180,"")&amp;" Elite"</f>
        <v xml:space="preserve"> Elite</v>
      </c>
    </row>
    <row r="181" spans="1:10" x14ac:dyDescent="0.35">
      <c r="A181" s="1">
        <f t="shared" si="31"/>
        <v>13</v>
      </c>
      <c r="B181" s="1">
        <v>147</v>
      </c>
      <c r="C181" t="s">
        <v>318</v>
      </c>
      <c r="D181">
        <v>10112996795</v>
      </c>
      <c r="E181" t="s">
        <v>62</v>
      </c>
      <c r="F181" t="s">
        <v>54</v>
      </c>
      <c r="H181" s="2">
        <f>VLOOKUP(B181,B$146:H178,7,FALSE)</f>
        <v>1.2006134259259671E-2</v>
      </c>
      <c r="I181" s="2">
        <f t="shared" si="30"/>
        <v>4.5033564814819238E-3</v>
      </c>
      <c r="J181" t="str">
        <f>IF(L181&lt;&gt;"",COUNTIF(F$139:F181,"HES")&amp;". "&amp;F181,"")&amp;" Elite"</f>
        <v xml:space="preserve"> Elite</v>
      </c>
    </row>
    <row r="182" spans="1:10" x14ac:dyDescent="0.35">
      <c r="A182" s="1" t="s">
        <v>48</v>
      </c>
      <c r="B182" s="1">
        <v>145</v>
      </c>
      <c r="C182" t="s">
        <v>320</v>
      </c>
      <c r="D182">
        <v>10161802145</v>
      </c>
      <c r="E182" t="s">
        <v>308</v>
      </c>
      <c r="F182" t="s">
        <v>54</v>
      </c>
      <c r="H182" s="2">
        <f>VLOOKUP(B182,B$146:H179,7,FALSE)</f>
        <v>0</v>
      </c>
      <c r="I182" s="2">
        <f t="shared" si="30"/>
        <v>-7.5027777777777471E-3</v>
      </c>
      <c r="J182" t="str">
        <f>IF(L182&lt;&gt;"",COUNTIF(F$139:F182,"HES")&amp;". "&amp;F182,"")&amp;" Elite"</f>
        <v xml:space="preserve"> Elite</v>
      </c>
    </row>
  </sheetData>
  <conditionalFormatting sqref="H1:I1048576">
    <cfRule type="cellIs" dxfId="20" priority="15" operator="lessThanOrEqual">
      <formula>0</formula>
    </cfRule>
  </conditionalFormatting>
  <conditionalFormatting sqref="J34:J39 J80:J85">
    <cfRule type="expression" dxfId="19" priority="14">
      <formula>"&lt;&gt;""HES"""</formula>
    </cfRule>
  </conditionalFormatting>
  <conditionalFormatting sqref="J43:J53">
    <cfRule type="expression" dxfId="18" priority="13">
      <formula>"&lt;&gt;""HES"""</formula>
    </cfRule>
  </conditionalFormatting>
  <conditionalFormatting sqref="J57:J66">
    <cfRule type="expression" dxfId="17" priority="12">
      <formula>"&lt;&gt;""HES"""</formula>
    </cfRule>
  </conditionalFormatting>
  <conditionalFormatting sqref="J69:J74">
    <cfRule type="expression" dxfId="16" priority="11">
      <formula>"&lt;&gt;""HES"""</formula>
    </cfRule>
  </conditionalFormatting>
  <conditionalFormatting sqref="J77">
    <cfRule type="expression" dxfId="15" priority="10">
      <formula>"&lt;&gt;""HES"""</formula>
    </cfRule>
  </conditionalFormatting>
  <conditionalFormatting sqref="J88">
    <cfRule type="expression" dxfId="14" priority="9">
      <formula>"&lt;&gt;""HES"""</formula>
    </cfRule>
  </conditionalFormatting>
  <conditionalFormatting sqref="J91:J101">
    <cfRule type="expression" dxfId="13" priority="8">
      <formula>"&lt;&gt;""HES"""</formula>
    </cfRule>
  </conditionalFormatting>
  <conditionalFormatting sqref="J104:J117">
    <cfRule type="expression" dxfId="12" priority="7">
      <formula>"&lt;&gt;""HES"""</formula>
    </cfRule>
  </conditionalFormatting>
  <conditionalFormatting sqref="J120:J129">
    <cfRule type="expression" dxfId="11" priority="6">
      <formula>"&lt;&gt;""HES"""</formula>
    </cfRule>
  </conditionalFormatting>
  <conditionalFormatting sqref="J132:J136">
    <cfRule type="expression" dxfId="10" priority="5">
      <formula>"&lt;&gt;""HES"""</formula>
    </cfRule>
  </conditionalFormatting>
  <conditionalFormatting sqref="J139:J143">
    <cfRule type="expression" dxfId="9" priority="4">
      <formula>"&lt;&gt;""HES"""</formula>
    </cfRule>
  </conditionalFormatting>
  <conditionalFormatting sqref="J146:J155">
    <cfRule type="expression" dxfId="8" priority="3">
      <formula>"&lt;&gt;""HES"""</formula>
    </cfRule>
  </conditionalFormatting>
  <conditionalFormatting sqref="J158:J166">
    <cfRule type="expression" dxfId="7" priority="2">
      <formula>"&lt;&gt;""HES"""</formula>
    </cfRule>
  </conditionalFormatting>
  <conditionalFormatting sqref="J169:J182">
    <cfRule type="expression" dxfId="6" priority="1">
      <formula>"&lt;&gt;""HES"""</formula>
    </cfRule>
  </conditionalFormatting>
  <pageMargins left="0.70866141732283472" right="0.70866141732283472" top="0.78740157480314965" bottom="0.78740157480314965" header="0.31496062992125984" footer="0.31496062992125984"/>
  <pageSetup paperSize="9" scale="54" fitToHeight="0" orientation="portrait" r:id="rId1"/>
  <rowBreaks count="3" manualBreakCount="3">
    <brk id="55" max="16383" man="1"/>
    <brk id="102" max="9" man="1"/>
    <brk id="144" max="9" man="1"/>
  </rowBreaks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Ergebnisse</vt:lpstr>
      <vt:lpstr>Ergebnisse!Druckbereich</vt:lpstr>
      <vt:lpstr>Ergebnisse!Drucktitel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Matthias Tillmann</dc:creator>
  <cp:lastModifiedBy>Matthias Tillmann</cp:lastModifiedBy>
  <dcterms:created xsi:type="dcterms:W3CDTF">2026-08-24T17:15:27Z</dcterms:created>
  <dcterms:modified xsi:type="dcterms:W3CDTF">2026-08-24T17:16:33Z</dcterms:modified>
</cp:coreProperties>
</file>